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hidePivotFieldList="1"/>
  <mc:AlternateContent xmlns:mc="http://schemas.openxmlformats.org/markup-compatibility/2006">
    <mc:Choice Requires="x15">
      <x15ac:absPath xmlns:x15ac="http://schemas.microsoft.com/office/spreadsheetml/2010/11/ac" url="https://davbgs.sharepoint.com/sites/3945-O-JDAV-Landesverbandsteam-Nordrhein-Westfalen/Freigegebene Dokumente/General/Kasse/"/>
    </mc:Choice>
  </mc:AlternateContent>
  <xr:revisionPtr revIDLastSave="875" documentId="13_ncr:1_{039CCE87-E876-4FEC-8E0C-9F0BA77A1B01}" xr6:coauthVersionLast="47" xr6:coauthVersionMax="47" xr10:uidLastSave="{ADC9033B-1385-4331-AD61-3AF3042CC6ED}"/>
  <bookViews>
    <workbookView xWindow="-5085" yWindow="-21720" windowWidth="38640" windowHeight="21120" tabRatio="645" xr2:uid="{00000000-000D-0000-FFFF-FFFF00000000}"/>
  </bookViews>
  <sheets>
    <sheet name="Deckblatt" sheetId="2" r:id="rId1"/>
    <sheet name="Belegliste" sheetId="6" r:id="rId2"/>
    <sheet name="TN Liste" sheetId="3" r:id="rId3"/>
    <sheet name="Nachhaltigkeit" sheetId="5" r:id="rId4"/>
    <sheet name="Datenerhebung" sheetId="8" r:id="rId5"/>
  </sheets>
  <definedNames>
    <definedName name="_xlnm.Print_Area" localSheetId="1">Belegliste!$A$1:$E$55</definedName>
    <definedName name="_xlnm.Print_Area" localSheetId="4">Datenerhebung!$A$1:$G$49</definedName>
    <definedName name="_xlnm.Print_Area" localSheetId="0">Deckblatt!$A$1:$G$47</definedName>
    <definedName name="_xlnm.Print_Area" localSheetId="3">Nachhaltigkeit!$A$2:$H$46</definedName>
    <definedName name="_xlnm.Print_Area" comment="=INDIREKT('TN Liste'!$Y$4)" localSheetId="2">INDIRECT('TN Liste'!$Y$4)</definedName>
    <definedName name="Druckbereich_TNListe">'TN Liste'!$Y$4</definedName>
    <definedName name="_xlnm.Print_Titles" localSheetId="2">'TN Liste'!$1:$11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3" l="1" a="1"/>
  <c r="Y4" i="3" s="1"/>
  <c r="K135" i="3"/>
  <c r="A136" i="3"/>
  <c r="E20" i="2"/>
  <c r="F20" i="2" s="1"/>
  <c r="H20" i="2"/>
  <c r="E52" i="6" l="1"/>
  <c r="H23" i="6" a="1"/>
  <c r="H23" i="6" s="1"/>
  <c r="H7" i="2"/>
  <c r="H8" i="2"/>
  <c r="H9" i="2"/>
  <c r="H10" i="2"/>
  <c r="H11" i="2"/>
  <c r="H13" i="2"/>
  <c r="H14" i="2"/>
  <c r="H15" i="2"/>
  <c r="F28" i="2"/>
  <c r="F30" i="2"/>
  <c r="F29" i="2"/>
  <c r="I28" i="6"/>
  <c r="I27" i="6"/>
  <c r="B30" i="2"/>
  <c r="A12" i="3"/>
  <c r="A13" i="3" s="1"/>
  <c r="I25" i="6" l="1"/>
  <c r="I26" i="6"/>
  <c r="I23" i="6"/>
  <c r="I24" i="6"/>
  <c r="B29" i="2"/>
  <c r="B28" i="2"/>
  <c r="B27" i="2"/>
  <c r="B26" i="2"/>
  <c r="N13" i="3"/>
  <c r="R13" i="3"/>
  <c r="S13" i="3"/>
  <c r="N14" i="3"/>
  <c r="R14" i="3"/>
  <c r="S14" i="3"/>
  <c r="N15" i="3"/>
  <c r="R15" i="3"/>
  <c r="S15" i="3"/>
  <c r="N16" i="3"/>
  <c r="R16" i="3"/>
  <c r="S16" i="3"/>
  <c r="N17" i="3"/>
  <c r="R17" i="3"/>
  <c r="S17" i="3"/>
  <c r="N18" i="3"/>
  <c r="R18" i="3"/>
  <c r="S18" i="3"/>
  <c r="N19" i="3"/>
  <c r="R19" i="3"/>
  <c r="S19" i="3"/>
  <c r="N20" i="3"/>
  <c r="R20" i="3"/>
  <c r="S20" i="3"/>
  <c r="N21" i="3"/>
  <c r="R21" i="3"/>
  <c r="S21" i="3"/>
  <c r="N22" i="3"/>
  <c r="R22" i="3"/>
  <c r="S22" i="3"/>
  <c r="N23" i="3"/>
  <c r="R23" i="3"/>
  <c r="S23" i="3"/>
  <c r="N24" i="3"/>
  <c r="R24" i="3"/>
  <c r="S24" i="3"/>
  <c r="N25" i="3"/>
  <c r="R25" i="3"/>
  <c r="S25" i="3"/>
  <c r="N26" i="3"/>
  <c r="R26" i="3"/>
  <c r="S26" i="3"/>
  <c r="N27" i="3"/>
  <c r="R27" i="3"/>
  <c r="S27" i="3"/>
  <c r="N28" i="3"/>
  <c r="R28" i="3"/>
  <c r="S28" i="3"/>
  <c r="N29" i="3"/>
  <c r="R29" i="3"/>
  <c r="S29" i="3"/>
  <c r="N30" i="3"/>
  <c r="R30" i="3"/>
  <c r="S30" i="3"/>
  <c r="N31" i="3"/>
  <c r="R31" i="3"/>
  <c r="S31" i="3"/>
  <c r="N32" i="3"/>
  <c r="R32" i="3"/>
  <c r="S32" i="3"/>
  <c r="N33" i="3"/>
  <c r="R33" i="3"/>
  <c r="S33" i="3"/>
  <c r="N34" i="3"/>
  <c r="R34" i="3"/>
  <c r="S34" i="3"/>
  <c r="N35" i="3"/>
  <c r="R35" i="3"/>
  <c r="S35" i="3"/>
  <c r="N36" i="3"/>
  <c r="R36" i="3"/>
  <c r="S36" i="3"/>
  <c r="N37" i="3"/>
  <c r="R37" i="3"/>
  <c r="S37" i="3"/>
  <c r="N38" i="3"/>
  <c r="R38" i="3"/>
  <c r="S38" i="3"/>
  <c r="N39" i="3"/>
  <c r="R39" i="3"/>
  <c r="S39" i="3"/>
  <c r="N40" i="3"/>
  <c r="R40" i="3"/>
  <c r="S40" i="3"/>
  <c r="N41" i="3"/>
  <c r="R41" i="3"/>
  <c r="S41" i="3"/>
  <c r="N42" i="3"/>
  <c r="R42" i="3"/>
  <c r="S42" i="3"/>
  <c r="N43" i="3"/>
  <c r="R43" i="3"/>
  <c r="S43" i="3"/>
  <c r="N44" i="3"/>
  <c r="R44" i="3"/>
  <c r="S44" i="3"/>
  <c r="N45" i="3"/>
  <c r="R45" i="3"/>
  <c r="S45" i="3"/>
  <c r="N46" i="3"/>
  <c r="R46" i="3"/>
  <c r="S46" i="3"/>
  <c r="N47" i="3"/>
  <c r="R47" i="3"/>
  <c r="S47" i="3"/>
  <c r="N48" i="3"/>
  <c r="R48" i="3"/>
  <c r="S48" i="3"/>
  <c r="N49" i="3"/>
  <c r="R49" i="3"/>
  <c r="S49" i="3"/>
  <c r="N50" i="3"/>
  <c r="R50" i="3"/>
  <c r="S50" i="3"/>
  <c r="N51" i="3"/>
  <c r="R51" i="3"/>
  <c r="S51" i="3"/>
  <c r="N52" i="3"/>
  <c r="R52" i="3"/>
  <c r="S52" i="3"/>
  <c r="N53" i="3"/>
  <c r="R53" i="3"/>
  <c r="S53" i="3"/>
  <c r="N54" i="3"/>
  <c r="R54" i="3"/>
  <c r="S54" i="3"/>
  <c r="N55" i="3"/>
  <c r="R55" i="3"/>
  <c r="S55" i="3"/>
  <c r="N56" i="3"/>
  <c r="R56" i="3"/>
  <c r="S56" i="3"/>
  <c r="N57" i="3"/>
  <c r="R57" i="3"/>
  <c r="S57" i="3"/>
  <c r="N58" i="3"/>
  <c r="R58" i="3"/>
  <c r="S58" i="3"/>
  <c r="N59" i="3"/>
  <c r="R59" i="3"/>
  <c r="S59" i="3"/>
  <c r="N60" i="3"/>
  <c r="R60" i="3"/>
  <c r="S60" i="3"/>
  <c r="N61" i="3"/>
  <c r="R61" i="3"/>
  <c r="S61" i="3"/>
  <c r="N62" i="3"/>
  <c r="R62" i="3"/>
  <c r="S62" i="3"/>
  <c r="N63" i="3"/>
  <c r="R63" i="3"/>
  <c r="S63" i="3"/>
  <c r="N64" i="3"/>
  <c r="R64" i="3"/>
  <c r="S64" i="3"/>
  <c r="N65" i="3"/>
  <c r="R65" i="3"/>
  <c r="S65" i="3"/>
  <c r="N66" i="3"/>
  <c r="R66" i="3"/>
  <c r="S66" i="3"/>
  <c r="N67" i="3"/>
  <c r="R67" i="3"/>
  <c r="S67" i="3"/>
  <c r="N68" i="3"/>
  <c r="R68" i="3"/>
  <c r="S68" i="3"/>
  <c r="N69" i="3"/>
  <c r="R69" i="3"/>
  <c r="S69" i="3"/>
  <c r="N70" i="3"/>
  <c r="R70" i="3"/>
  <c r="S70" i="3"/>
  <c r="N71" i="3"/>
  <c r="R71" i="3"/>
  <c r="S71" i="3"/>
  <c r="N72" i="3"/>
  <c r="R72" i="3"/>
  <c r="S72" i="3"/>
  <c r="N73" i="3"/>
  <c r="R73" i="3"/>
  <c r="S73" i="3"/>
  <c r="N74" i="3"/>
  <c r="R74" i="3"/>
  <c r="S74" i="3"/>
  <c r="N75" i="3"/>
  <c r="R75" i="3"/>
  <c r="S75" i="3"/>
  <c r="N76" i="3"/>
  <c r="R76" i="3"/>
  <c r="S76" i="3"/>
  <c r="N77" i="3"/>
  <c r="R77" i="3"/>
  <c r="S77" i="3"/>
  <c r="N78" i="3"/>
  <c r="R78" i="3"/>
  <c r="S78" i="3"/>
  <c r="N79" i="3"/>
  <c r="R79" i="3"/>
  <c r="S79" i="3"/>
  <c r="N80" i="3"/>
  <c r="R80" i="3"/>
  <c r="S80" i="3"/>
  <c r="N81" i="3"/>
  <c r="R81" i="3"/>
  <c r="S81" i="3"/>
  <c r="N82" i="3"/>
  <c r="R82" i="3"/>
  <c r="S82" i="3"/>
  <c r="N83" i="3"/>
  <c r="R83" i="3"/>
  <c r="S83" i="3"/>
  <c r="N84" i="3"/>
  <c r="R84" i="3"/>
  <c r="S84" i="3"/>
  <c r="N85" i="3"/>
  <c r="R85" i="3"/>
  <c r="S85" i="3"/>
  <c r="N86" i="3"/>
  <c r="R86" i="3"/>
  <c r="S86" i="3"/>
  <c r="N87" i="3"/>
  <c r="R87" i="3"/>
  <c r="S87" i="3"/>
  <c r="N88" i="3"/>
  <c r="R88" i="3"/>
  <c r="S88" i="3"/>
  <c r="N89" i="3"/>
  <c r="R89" i="3"/>
  <c r="S89" i="3"/>
  <c r="N90" i="3"/>
  <c r="R90" i="3"/>
  <c r="S90" i="3"/>
  <c r="N91" i="3"/>
  <c r="R91" i="3"/>
  <c r="S91" i="3"/>
  <c r="N92" i="3"/>
  <c r="R92" i="3"/>
  <c r="S92" i="3"/>
  <c r="N93" i="3"/>
  <c r="R93" i="3"/>
  <c r="S93" i="3"/>
  <c r="N94" i="3"/>
  <c r="R94" i="3"/>
  <c r="S94" i="3"/>
  <c r="N95" i="3"/>
  <c r="R95" i="3"/>
  <c r="S95" i="3"/>
  <c r="N96" i="3"/>
  <c r="R96" i="3"/>
  <c r="S96" i="3"/>
  <c r="N97" i="3"/>
  <c r="R97" i="3"/>
  <c r="S97" i="3"/>
  <c r="N98" i="3"/>
  <c r="R98" i="3"/>
  <c r="S98" i="3"/>
  <c r="N99" i="3"/>
  <c r="R99" i="3"/>
  <c r="S99" i="3"/>
  <c r="N100" i="3"/>
  <c r="R100" i="3"/>
  <c r="S100" i="3"/>
  <c r="N101" i="3"/>
  <c r="R101" i="3"/>
  <c r="S101" i="3"/>
  <c r="N102" i="3"/>
  <c r="R102" i="3"/>
  <c r="S102" i="3"/>
  <c r="N103" i="3"/>
  <c r="R103" i="3"/>
  <c r="S103" i="3"/>
  <c r="N104" i="3"/>
  <c r="R104" i="3"/>
  <c r="S104" i="3"/>
  <c r="N105" i="3"/>
  <c r="R105" i="3"/>
  <c r="S105" i="3"/>
  <c r="N106" i="3"/>
  <c r="R106" i="3"/>
  <c r="S106" i="3"/>
  <c r="N107" i="3"/>
  <c r="R107" i="3"/>
  <c r="S107" i="3"/>
  <c r="N108" i="3"/>
  <c r="R108" i="3"/>
  <c r="S108" i="3"/>
  <c r="N109" i="3"/>
  <c r="R109" i="3"/>
  <c r="S109" i="3"/>
  <c r="N110" i="3"/>
  <c r="R110" i="3"/>
  <c r="S110" i="3"/>
  <c r="N111" i="3"/>
  <c r="R111" i="3"/>
  <c r="S111" i="3"/>
  <c r="N112" i="3"/>
  <c r="R112" i="3"/>
  <c r="S112" i="3"/>
  <c r="N113" i="3"/>
  <c r="R113" i="3"/>
  <c r="S113" i="3"/>
  <c r="N114" i="3"/>
  <c r="R114" i="3"/>
  <c r="S114" i="3"/>
  <c r="N115" i="3"/>
  <c r="R115" i="3"/>
  <c r="S115" i="3"/>
  <c r="N116" i="3"/>
  <c r="R116" i="3"/>
  <c r="S116" i="3"/>
  <c r="N117" i="3"/>
  <c r="R117" i="3"/>
  <c r="S117" i="3"/>
  <c r="N118" i="3"/>
  <c r="R118" i="3"/>
  <c r="S118" i="3"/>
  <c r="N119" i="3"/>
  <c r="R119" i="3"/>
  <c r="S119" i="3"/>
  <c r="N120" i="3"/>
  <c r="R120" i="3"/>
  <c r="S120" i="3"/>
  <c r="N121" i="3"/>
  <c r="R121" i="3"/>
  <c r="S121" i="3"/>
  <c r="N122" i="3"/>
  <c r="R122" i="3"/>
  <c r="S122" i="3"/>
  <c r="N123" i="3"/>
  <c r="R123" i="3"/>
  <c r="S123" i="3"/>
  <c r="N124" i="3"/>
  <c r="R124" i="3"/>
  <c r="S124" i="3"/>
  <c r="N125" i="3"/>
  <c r="R125" i="3"/>
  <c r="S125" i="3"/>
  <c r="N126" i="3"/>
  <c r="R126" i="3"/>
  <c r="S126" i="3"/>
  <c r="N127" i="3"/>
  <c r="R127" i="3"/>
  <c r="S127" i="3"/>
  <c r="N128" i="3"/>
  <c r="R128" i="3"/>
  <c r="S128" i="3"/>
  <c r="N129" i="3"/>
  <c r="R129" i="3"/>
  <c r="S129" i="3"/>
  <c r="N130" i="3"/>
  <c r="R130" i="3"/>
  <c r="S130" i="3"/>
  <c r="N131" i="3"/>
  <c r="R131" i="3"/>
  <c r="S131" i="3"/>
  <c r="N132" i="3"/>
  <c r="R132" i="3"/>
  <c r="S132" i="3"/>
  <c r="N133" i="3"/>
  <c r="R133" i="3"/>
  <c r="S133" i="3"/>
  <c r="N134" i="3"/>
  <c r="R134" i="3"/>
  <c r="S134" i="3"/>
  <c r="N135" i="3"/>
  <c r="R135" i="3"/>
  <c r="S135" i="3"/>
  <c r="N136" i="3"/>
  <c r="R136" i="3"/>
  <c r="S136" i="3"/>
  <c r="N137" i="3"/>
  <c r="R137" i="3"/>
  <c r="S137" i="3"/>
  <c r="N138" i="3"/>
  <c r="R138" i="3"/>
  <c r="S138" i="3"/>
  <c r="N139" i="3"/>
  <c r="R139" i="3"/>
  <c r="S139" i="3"/>
  <c r="N140" i="3"/>
  <c r="R140" i="3"/>
  <c r="S140" i="3"/>
  <c r="N141" i="3"/>
  <c r="R141" i="3"/>
  <c r="S141" i="3"/>
  <c r="N142" i="3"/>
  <c r="R142" i="3"/>
  <c r="S142" i="3"/>
  <c r="N143" i="3"/>
  <c r="R143" i="3"/>
  <c r="S143" i="3"/>
  <c r="N144" i="3"/>
  <c r="R144" i="3"/>
  <c r="S144" i="3"/>
  <c r="N145" i="3"/>
  <c r="R145" i="3"/>
  <c r="S145" i="3"/>
  <c r="N146" i="3"/>
  <c r="R146" i="3"/>
  <c r="S146" i="3"/>
  <c r="N147" i="3"/>
  <c r="R147" i="3"/>
  <c r="S147" i="3"/>
  <c r="N148" i="3"/>
  <c r="R148" i="3"/>
  <c r="S148" i="3"/>
  <c r="N149" i="3"/>
  <c r="R149" i="3"/>
  <c r="S149" i="3"/>
  <c r="N150" i="3"/>
  <c r="R150" i="3"/>
  <c r="S150" i="3"/>
  <c r="N151" i="3"/>
  <c r="R151" i="3"/>
  <c r="S151" i="3"/>
  <c r="N152" i="3"/>
  <c r="R152" i="3"/>
  <c r="S152" i="3"/>
  <c r="N153" i="3"/>
  <c r="R153" i="3"/>
  <c r="S153" i="3"/>
  <c r="N154" i="3"/>
  <c r="R154" i="3"/>
  <c r="S154" i="3"/>
  <c r="N155" i="3"/>
  <c r="R155" i="3"/>
  <c r="S155" i="3"/>
  <c r="N156" i="3"/>
  <c r="R156" i="3"/>
  <c r="S156" i="3"/>
  <c r="N157" i="3"/>
  <c r="R157" i="3"/>
  <c r="S157" i="3"/>
  <c r="N158" i="3"/>
  <c r="R158" i="3"/>
  <c r="S158" i="3"/>
  <c r="N159" i="3"/>
  <c r="R159" i="3"/>
  <c r="S159" i="3"/>
  <c r="N160" i="3"/>
  <c r="R160" i="3"/>
  <c r="S160" i="3"/>
  <c r="N161" i="3"/>
  <c r="R161" i="3"/>
  <c r="S161" i="3"/>
  <c r="N162" i="3"/>
  <c r="R162" i="3"/>
  <c r="S162" i="3"/>
  <c r="N163" i="3"/>
  <c r="R163" i="3"/>
  <c r="S163" i="3"/>
  <c r="N164" i="3"/>
  <c r="R164" i="3"/>
  <c r="S164" i="3"/>
  <c r="N165" i="3"/>
  <c r="R165" i="3"/>
  <c r="S165" i="3"/>
  <c r="N166" i="3"/>
  <c r="R166" i="3"/>
  <c r="S166" i="3"/>
  <c r="N167" i="3"/>
  <c r="R167" i="3"/>
  <c r="S167" i="3"/>
  <c r="N168" i="3"/>
  <c r="R168" i="3"/>
  <c r="S168" i="3"/>
  <c r="N169" i="3"/>
  <c r="R169" i="3"/>
  <c r="S169" i="3"/>
  <c r="N170" i="3"/>
  <c r="R170" i="3"/>
  <c r="S170" i="3"/>
  <c r="N171" i="3"/>
  <c r="R171" i="3"/>
  <c r="S171" i="3"/>
  <c r="N172" i="3"/>
  <c r="R172" i="3"/>
  <c r="S172" i="3"/>
  <c r="N173" i="3"/>
  <c r="R173" i="3"/>
  <c r="S173" i="3"/>
  <c r="N174" i="3"/>
  <c r="R174" i="3"/>
  <c r="S174" i="3"/>
  <c r="N175" i="3"/>
  <c r="R175" i="3"/>
  <c r="S175" i="3"/>
  <c r="N176" i="3"/>
  <c r="R176" i="3"/>
  <c r="S176" i="3"/>
  <c r="N177" i="3"/>
  <c r="R177" i="3"/>
  <c r="S177" i="3"/>
  <c r="N178" i="3"/>
  <c r="R178" i="3"/>
  <c r="S178" i="3"/>
  <c r="N179" i="3"/>
  <c r="R179" i="3"/>
  <c r="S179" i="3"/>
  <c r="N180" i="3"/>
  <c r="R180" i="3"/>
  <c r="S180" i="3"/>
  <c r="N181" i="3"/>
  <c r="R181" i="3"/>
  <c r="S181" i="3"/>
  <c r="N182" i="3"/>
  <c r="R182" i="3"/>
  <c r="S182" i="3"/>
  <c r="N183" i="3"/>
  <c r="R183" i="3"/>
  <c r="S183" i="3"/>
  <c r="N184" i="3"/>
  <c r="R184" i="3"/>
  <c r="S184" i="3"/>
  <c r="N185" i="3"/>
  <c r="R185" i="3"/>
  <c r="S185" i="3"/>
  <c r="N186" i="3"/>
  <c r="R186" i="3"/>
  <c r="S186" i="3"/>
  <c r="N187" i="3"/>
  <c r="R187" i="3"/>
  <c r="S187" i="3"/>
  <c r="N188" i="3"/>
  <c r="R188" i="3"/>
  <c r="S188" i="3"/>
  <c r="N189" i="3"/>
  <c r="R189" i="3"/>
  <c r="S189" i="3"/>
  <c r="N190" i="3"/>
  <c r="R190" i="3"/>
  <c r="S190" i="3"/>
  <c r="N191" i="3"/>
  <c r="R191" i="3"/>
  <c r="S191" i="3"/>
  <c r="N192" i="3"/>
  <c r="R192" i="3"/>
  <c r="S192" i="3"/>
  <c r="N193" i="3"/>
  <c r="R193" i="3"/>
  <c r="S193" i="3"/>
  <c r="N194" i="3"/>
  <c r="R194" i="3"/>
  <c r="S194" i="3"/>
  <c r="N195" i="3"/>
  <c r="R195" i="3"/>
  <c r="S195" i="3"/>
  <c r="N196" i="3"/>
  <c r="R196" i="3"/>
  <c r="S196" i="3"/>
  <c r="N197" i="3"/>
  <c r="R197" i="3"/>
  <c r="S197" i="3"/>
  <c r="N198" i="3"/>
  <c r="R198" i="3"/>
  <c r="S198" i="3"/>
  <c r="N199" i="3"/>
  <c r="R199" i="3"/>
  <c r="S199" i="3"/>
  <c r="N200" i="3"/>
  <c r="R200" i="3"/>
  <c r="S200" i="3"/>
  <c r="N201" i="3"/>
  <c r="R201" i="3"/>
  <c r="S201" i="3"/>
  <c r="N202" i="3"/>
  <c r="R202" i="3"/>
  <c r="S202" i="3"/>
  <c r="N203" i="3"/>
  <c r="R203" i="3"/>
  <c r="S203" i="3"/>
  <c r="N204" i="3"/>
  <c r="R204" i="3"/>
  <c r="S204" i="3"/>
  <c r="N205" i="3"/>
  <c r="R205" i="3"/>
  <c r="S205" i="3"/>
  <c r="N206" i="3"/>
  <c r="R206" i="3"/>
  <c r="S206" i="3"/>
  <c r="N207" i="3"/>
  <c r="R207" i="3"/>
  <c r="S207" i="3"/>
  <c r="N208" i="3"/>
  <c r="R208" i="3"/>
  <c r="S208" i="3"/>
  <c r="N209" i="3"/>
  <c r="R209" i="3"/>
  <c r="S209" i="3"/>
  <c r="N210" i="3"/>
  <c r="R210" i="3"/>
  <c r="S210" i="3"/>
  <c r="N211" i="3"/>
  <c r="R211" i="3"/>
  <c r="S211" i="3"/>
  <c r="N12" i="3"/>
  <c r="I21" i="6"/>
  <c r="K202" i="3"/>
  <c r="U202" i="3" s="1"/>
  <c r="K203" i="3"/>
  <c r="U203" i="3" s="1"/>
  <c r="K204" i="3"/>
  <c r="U204" i="3" s="1"/>
  <c r="K205" i="3"/>
  <c r="U205" i="3" s="1"/>
  <c r="K206" i="3"/>
  <c r="U206" i="3" s="1"/>
  <c r="K207" i="3"/>
  <c r="U207" i="3" s="1"/>
  <c r="K208" i="3"/>
  <c r="U208" i="3" s="1"/>
  <c r="K209" i="3"/>
  <c r="U209" i="3" s="1"/>
  <c r="K210" i="3"/>
  <c r="K211" i="3"/>
  <c r="U211" i="3" s="1"/>
  <c r="A14" i="3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K138" i="3"/>
  <c r="U138" i="3" s="1"/>
  <c r="K139" i="3"/>
  <c r="U139" i="3" s="1"/>
  <c r="K140" i="3"/>
  <c r="U140" i="3" s="1"/>
  <c r="K141" i="3"/>
  <c r="U141" i="3" s="1"/>
  <c r="K142" i="3"/>
  <c r="U142" i="3" s="1"/>
  <c r="K143" i="3"/>
  <c r="U143" i="3" s="1"/>
  <c r="K144" i="3"/>
  <c r="U144" i="3" s="1"/>
  <c r="K145" i="3"/>
  <c r="U145" i="3" s="1"/>
  <c r="K146" i="3"/>
  <c r="U146" i="3" s="1"/>
  <c r="K147" i="3"/>
  <c r="U147" i="3" s="1"/>
  <c r="K148" i="3"/>
  <c r="U148" i="3" s="1"/>
  <c r="K149" i="3"/>
  <c r="U149" i="3" s="1"/>
  <c r="K150" i="3"/>
  <c r="U150" i="3" s="1"/>
  <c r="K151" i="3"/>
  <c r="U151" i="3" s="1"/>
  <c r="K152" i="3"/>
  <c r="U152" i="3" s="1"/>
  <c r="K153" i="3"/>
  <c r="U153" i="3" s="1"/>
  <c r="K154" i="3"/>
  <c r="U154" i="3" s="1"/>
  <c r="K155" i="3"/>
  <c r="U155" i="3" s="1"/>
  <c r="K156" i="3"/>
  <c r="U156" i="3" s="1"/>
  <c r="K157" i="3"/>
  <c r="U157" i="3" s="1"/>
  <c r="K158" i="3"/>
  <c r="U158" i="3" s="1"/>
  <c r="K159" i="3"/>
  <c r="U159" i="3" s="1"/>
  <c r="K160" i="3"/>
  <c r="U160" i="3" s="1"/>
  <c r="K161" i="3"/>
  <c r="U161" i="3" s="1"/>
  <c r="K162" i="3"/>
  <c r="U162" i="3" s="1"/>
  <c r="K163" i="3"/>
  <c r="U163" i="3" s="1"/>
  <c r="K164" i="3"/>
  <c r="U164" i="3" s="1"/>
  <c r="K165" i="3"/>
  <c r="U165" i="3" s="1"/>
  <c r="K166" i="3"/>
  <c r="U166" i="3" s="1"/>
  <c r="K167" i="3"/>
  <c r="U167" i="3" s="1"/>
  <c r="K168" i="3"/>
  <c r="U168" i="3" s="1"/>
  <c r="K169" i="3"/>
  <c r="U169" i="3" s="1"/>
  <c r="K170" i="3"/>
  <c r="U170" i="3" s="1"/>
  <c r="K171" i="3"/>
  <c r="U171" i="3" s="1"/>
  <c r="K172" i="3"/>
  <c r="U172" i="3" s="1"/>
  <c r="K173" i="3"/>
  <c r="U173" i="3" s="1"/>
  <c r="K174" i="3"/>
  <c r="U174" i="3" s="1"/>
  <c r="K175" i="3"/>
  <c r="U175" i="3" s="1"/>
  <c r="K176" i="3"/>
  <c r="U176" i="3" s="1"/>
  <c r="K177" i="3"/>
  <c r="U177" i="3" s="1"/>
  <c r="K178" i="3"/>
  <c r="U178" i="3" s="1"/>
  <c r="K179" i="3"/>
  <c r="U179" i="3" s="1"/>
  <c r="K180" i="3"/>
  <c r="U180" i="3" s="1"/>
  <c r="K181" i="3"/>
  <c r="U181" i="3" s="1"/>
  <c r="K182" i="3"/>
  <c r="U182" i="3" s="1"/>
  <c r="K183" i="3"/>
  <c r="U183" i="3" s="1"/>
  <c r="K184" i="3"/>
  <c r="U184" i="3" s="1"/>
  <c r="K185" i="3"/>
  <c r="U185" i="3" s="1"/>
  <c r="K186" i="3"/>
  <c r="U186" i="3" s="1"/>
  <c r="K187" i="3"/>
  <c r="U187" i="3" s="1"/>
  <c r="K188" i="3"/>
  <c r="U188" i="3" s="1"/>
  <c r="K189" i="3"/>
  <c r="U189" i="3" s="1"/>
  <c r="K190" i="3"/>
  <c r="U190" i="3" s="1"/>
  <c r="K191" i="3"/>
  <c r="U191" i="3" s="1"/>
  <c r="K192" i="3"/>
  <c r="U192" i="3" s="1"/>
  <c r="K193" i="3"/>
  <c r="U193" i="3" s="1"/>
  <c r="K194" i="3"/>
  <c r="U194" i="3" s="1"/>
  <c r="K195" i="3"/>
  <c r="U195" i="3" s="1"/>
  <c r="K196" i="3"/>
  <c r="U196" i="3" s="1"/>
  <c r="K197" i="3"/>
  <c r="U197" i="3" s="1"/>
  <c r="K198" i="3"/>
  <c r="U198" i="3" s="1"/>
  <c r="K199" i="3"/>
  <c r="U199" i="3" s="1"/>
  <c r="K200" i="3"/>
  <c r="U200" i="3" s="1"/>
  <c r="K201" i="3"/>
  <c r="U201" i="3" s="1"/>
  <c r="A115" i="3" l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8" i="3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135" i="3"/>
  <c r="W210" i="3"/>
  <c r="U210" i="3"/>
  <c r="W206" i="3"/>
  <c r="W208" i="3"/>
  <c r="W202" i="3"/>
  <c r="W209" i="3"/>
  <c r="W147" i="3"/>
  <c r="W146" i="3"/>
  <c r="W154" i="3"/>
  <c r="W211" i="3"/>
  <c r="W205" i="3"/>
  <c r="W199" i="3"/>
  <c r="W196" i="3"/>
  <c r="W193" i="3"/>
  <c r="W190" i="3"/>
  <c r="W187" i="3"/>
  <c r="W184" i="3"/>
  <c r="W181" i="3"/>
  <c r="W178" i="3"/>
  <c r="W175" i="3"/>
  <c r="W172" i="3"/>
  <c r="W169" i="3"/>
  <c r="W166" i="3"/>
  <c r="W163" i="3"/>
  <c r="W160" i="3"/>
  <c r="W157" i="3"/>
  <c r="W144" i="3"/>
  <c r="W143" i="3"/>
  <c r="W145" i="3"/>
  <c r="W155" i="3"/>
  <c r="W142" i="3"/>
  <c r="W141" i="3"/>
  <c r="W203" i="3"/>
  <c r="W200" i="3"/>
  <c r="W197" i="3"/>
  <c r="W194" i="3"/>
  <c r="W191" i="3"/>
  <c r="W188" i="3"/>
  <c r="W185" i="3"/>
  <c r="W182" i="3"/>
  <c r="W179" i="3"/>
  <c r="W176" i="3"/>
  <c r="W173" i="3"/>
  <c r="W170" i="3"/>
  <c r="W167" i="3"/>
  <c r="W164" i="3"/>
  <c r="W161" i="3"/>
  <c r="W158" i="3"/>
  <c r="W150" i="3"/>
  <c r="W153" i="3"/>
  <c r="W148" i="3"/>
  <c r="W152" i="3"/>
  <c r="W139" i="3"/>
  <c r="W138" i="3"/>
  <c r="W149" i="3"/>
  <c r="W207" i="3"/>
  <c r="W204" i="3"/>
  <c r="W201" i="3"/>
  <c r="W198" i="3"/>
  <c r="W195" i="3"/>
  <c r="W192" i="3"/>
  <c r="W189" i="3"/>
  <c r="W186" i="3"/>
  <c r="W183" i="3"/>
  <c r="W180" i="3"/>
  <c r="W177" i="3"/>
  <c r="W174" i="3"/>
  <c r="W171" i="3"/>
  <c r="W168" i="3"/>
  <c r="W165" i="3"/>
  <c r="W162" i="3"/>
  <c r="W159" i="3"/>
  <c r="W156" i="3"/>
  <c r="W140" i="3"/>
  <c r="W151" i="3"/>
  <c r="R12" i="3" l="1"/>
  <c r="S12" i="3"/>
  <c r="H17" i="2" l="1"/>
  <c r="D4" i="8"/>
  <c r="B4" i="8"/>
  <c r="B3" i="8"/>
  <c r="B1" i="8"/>
  <c r="F44" i="5"/>
  <c r="G21" i="2" s="1"/>
  <c r="E43" i="5"/>
  <c r="D43" i="5"/>
  <c r="E5" i="5"/>
  <c r="C5" i="5"/>
  <c r="B4" i="5"/>
  <c r="B2" i="5"/>
  <c r="G4" i="3"/>
  <c r="E4" i="3"/>
  <c r="C4" i="3"/>
  <c r="C3" i="3"/>
  <c r="C2" i="3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E12" i="6"/>
  <c r="D54" i="6" s="1"/>
  <c r="C3" i="6"/>
  <c r="C1" i="6"/>
  <c r="G15" i="2"/>
  <c r="K100" i="3" l="1"/>
  <c r="K101" i="3"/>
  <c r="K102" i="3"/>
  <c r="K110" i="3"/>
  <c r="K118" i="3"/>
  <c r="K126" i="3"/>
  <c r="K111" i="3"/>
  <c r="K119" i="3"/>
  <c r="Q119" i="3" s="1"/>
  <c r="V119" i="3" s="1"/>
  <c r="K127" i="3"/>
  <c r="K112" i="3"/>
  <c r="K120" i="3"/>
  <c r="K113" i="3"/>
  <c r="Q113" i="3" s="1"/>
  <c r="V113" i="3" s="1"/>
  <c r="K121" i="3"/>
  <c r="K103" i="3"/>
  <c r="K104" i="3"/>
  <c r="Q104" i="3" s="1"/>
  <c r="V104" i="3" s="1"/>
  <c r="K105" i="3"/>
  <c r="K106" i="3"/>
  <c r="K114" i="3"/>
  <c r="K122" i="3"/>
  <c r="K115" i="3"/>
  <c r="K123" i="3"/>
  <c r="Q123" i="3" s="1"/>
  <c r="V123" i="3" s="1"/>
  <c r="K108" i="3"/>
  <c r="K116" i="3"/>
  <c r="K124" i="3"/>
  <c r="K109" i="3"/>
  <c r="K117" i="3"/>
  <c r="K125" i="3"/>
  <c r="K107" i="3"/>
  <c r="Q107" i="3" s="1"/>
  <c r="V107" i="3" s="1"/>
  <c r="K39" i="3"/>
  <c r="P39" i="3" s="1"/>
  <c r="K51" i="3"/>
  <c r="Q51" i="3" s="1"/>
  <c r="V51" i="3" s="1"/>
  <c r="K63" i="3"/>
  <c r="T63" i="3" s="1"/>
  <c r="K75" i="3"/>
  <c r="T75" i="3" s="1"/>
  <c r="K87" i="3"/>
  <c r="K99" i="3"/>
  <c r="K52" i="3"/>
  <c r="Q52" i="3" s="1"/>
  <c r="V52" i="3" s="1"/>
  <c r="K88" i="3"/>
  <c r="K136" i="3"/>
  <c r="K35" i="3"/>
  <c r="P35" i="3" s="1"/>
  <c r="K72" i="3"/>
  <c r="P72" i="3" s="1"/>
  <c r="K64" i="3"/>
  <c r="P64" i="3" s="1"/>
  <c r="K82" i="3"/>
  <c r="K47" i="3"/>
  <c r="O47" i="3" s="1"/>
  <c r="K41" i="3"/>
  <c r="K53" i="3"/>
  <c r="O53" i="3" s="1"/>
  <c r="K65" i="3"/>
  <c r="K77" i="3"/>
  <c r="K89" i="3"/>
  <c r="O89" i="3" s="1"/>
  <c r="K137" i="3"/>
  <c r="U137" i="3" s="1"/>
  <c r="K68" i="3"/>
  <c r="O68" i="3" s="1"/>
  <c r="K128" i="3"/>
  <c r="K70" i="3"/>
  <c r="K71" i="3"/>
  <c r="K60" i="3"/>
  <c r="K42" i="3"/>
  <c r="P42" i="3" s="1"/>
  <c r="K54" i="3"/>
  <c r="P54" i="3" s="1"/>
  <c r="K66" i="3"/>
  <c r="P66" i="3" s="1"/>
  <c r="K78" i="3"/>
  <c r="K90" i="3"/>
  <c r="K44" i="3"/>
  <c r="K80" i="3"/>
  <c r="K46" i="3"/>
  <c r="P46" i="3" s="1"/>
  <c r="T107" i="3"/>
  <c r="K48" i="3"/>
  <c r="T48" i="3" s="1"/>
  <c r="K132" i="3"/>
  <c r="K43" i="3"/>
  <c r="K55" i="3"/>
  <c r="K67" i="3"/>
  <c r="K79" i="3"/>
  <c r="K91" i="3"/>
  <c r="K56" i="3"/>
  <c r="K92" i="3"/>
  <c r="K34" i="3"/>
  <c r="P34" i="3" s="1"/>
  <c r="P118" i="3"/>
  <c r="K59" i="3"/>
  <c r="Q59" i="3" s="1"/>
  <c r="V59" i="3" s="1"/>
  <c r="K33" i="3"/>
  <c r="K45" i="3"/>
  <c r="Q45" i="3" s="1"/>
  <c r="V45" i="3" s="1"/>
  <c r="K57" i="3"/>
  <c r="K69" i="3"/>
  <c r="P69" i="3" s="1"/>
  <c r="K81" i="3"/>
  <c r="K93" i="3"/>
  <c r="K129" i="3"/>
  <c r="P129" i="3" s="1"/>
  <c r="K94" i="3"/>
  <c r="K83" i="3"/>
  <c r="K36" i="3"/>
  <c r="K49" i="3"/>
  <c r="K61" i="3"/>
  <c r="K73" i="3"/>
  <c r="K85" i="3"/>
  <c r="K97" i="3"/>
  <c r="K133" i="3"/>
  <c r="T133" i="3" s="1"/>
  <c r="K131" i="3"/>
  <c r="P131" i="3" s="1"/>
  <c r="K84" i="3"/>
  <c r="K38" i="3"/>
  <c r="K50" i="3"/>
  <c r="T50" i="3" s="1"/>
  <c r="K62" i="3"/>
  <c r="Q62" i="3" s="1"/>
  <c r="V62" i="3" s="1"/>
  <c r="K74" i="3"/>
  <c r="K86" i="3"/>
  <c r="K98" i="3"/>
  <c r="K134" i="3"/>
  <c r="K40" i="3"/>
  <c r="P40" i="3" s="1"/>
  <c r="K76" i="3"/>
  <c r="K58" i="3"/>
  <c r="T58" i="3" s="1"/>
  <c r="K130" i="3"/>
  <c r="O130" i="3" s="1"/>
  <c r="K95" i="3"/>
  <c r="K96" i="3"/>
  <c r="I52" i="6"/>
  <c r="J52" i="6" s="1"/>
  <c r="P145" i="3"/>
  <c r="P157" i="3"/>
  <c r="P169" i="3"/>
  <c r="P181" i="3"/>
  <c r="P193" i="3"/>
  <c r="P205" i="3"/>
  <c r="P184" i="3"/>
  <c r="P149" i="3"/>
  <c r="P197" i="3"/>
  <c r="P102" i="3"/>
  <c r="P162" i="3"/>
  <c r="P151" i="3"/>
  <c r="P128" i="3"/>
  <c r="P200" i="3"/>
  <c r="P153" i="3"/>
  <c r="P106" i="3"/>
  <c r="P202" i="3"/>
  <c r="P83" i="3"/>
  <c r="P191" i="3"/>
  <c r="P156" i="3"/>
  <c r="P146" i="3"/>
  <c r="P158" i="3"/>
  <c r="P170" i="3"/>
  <c r="P182" i="3"/>
  <c r="P194" i="3"/>
  <c r="P206" i="3"/>
  <c r="P172" i="3"/>
  <c r="P137" i="3"/>
  <c r="P209" i="3"/>
  <c r="P198" i="3"/>
  <c r="P163" i="3"/>
  <c r="P188" i="3"/>
  <c r="P177" i="3"/>
  <c r="P142" i="3"/>
  <c r="P190" i="3"/>
  <c r="P180" i="3"/>
  <c r="P147" i="3"/>
  <c r="P159" i="3"/>
  <c r="P171" i="3"/>
  <c r="P183" i="3"/>
  <c r="P195" i="3"/>
  <c r="P207" i="3"/>
  <c r="P148" i="3"/>
  <c r="P196" i="3"/>
  <c r="P101" i="3"/>
  <c r="P161" i="3"/>
  <c r="P138" i="3"/>
  <c r="P174" i="3"/>
  <c r="P55" i="3"/>
  <c r="P211" i="3"/>
  <c r="P176" i="3"/>
  <c r="P189" i="3"/>
  <c r="P166" i="3"/>
  <c r="P168" i="3"/>
  <c r="P100" i="3"/>
  <c r="P136" i="3"/>
  <c r="P160" i="3"/>
  <c r="P208" i="3"/>
  <c r="P173" i="3"/>
  <c r="P150" i="3"/>
  <c r="P210" i="3"/>
  <c r="P187" i="3"/>
  <c r="P164" i="3"/>
  <c r="P141" i="3"/>
  <c r="P201" i="3"/>
  <c r="P179" i="3"/>
  <c r="P185" i="3"/>
  <c r="P186" i="3"/>
  <c r="P175" i="3"/>
  <c r="P140" i="3"/>
  <c r="P154" i="3"/>
  <c r="P167" i="3"/>
  <c r="P192" i="3"/>
  <c r="P139" i="3"/>
  <c r="P199" i="3"/>
  <c r="P152" i="3"/>
  <c r="P59" i="3"/>
  <c r="P155" i="3"/>
  <c r="P144" i="3"/>
  <c r="P178" i="3"/>
  <c r="P143" i="3"/>
  <c r="P204" i="3"/>
  <c r="P165" i="3"/>
  <c r="P203" i="3"/>
  <c r="Q202" i="3"/>
  <c r="V202" i="3" s="1"/>
  <c r="O206" i="3"/>
  <c r="O208" i="3"/>
  <c r="T210" i="3"/>
  <c r="T206" i="3"/>
  <c r="O198" i="3"/>
  <c r="O170" i="3"/>
  <c r="O191" i="3"/>
  <c r="L191" i="3" s="1" a="1"/>
  <c r="L191" i="3" s="1"/>
  <c r="M191" i="3" s="1"/>
  <c r="Q192" i="3"/>
  <c r="V192" i="3" s="1"/>
  <c r="Q174" i="3"/>
  <c r="V174" i="3" s="1"/>
  <c r="Q156" i="3"/>
  <c r="V156" i="3" s="1"/>
  <c r="T205" i="3"/>
  <c r="O171" i="3"/>
  <c r="Q141" i="3"/>
  <c r="V141" i="3" s="1"/>
  <c r="T203" i="3"/>
  <c r="O190" i="3"/>
  <c r="O66" i="3"/>
  <c r="T180" i="3"/>
  <c r="T162" i="3"/>
  <c r="T138" i="3"/>
  <c r="T154" i="3"/>
  <c r="O203" i="3"/>
  <c r="O167" i="3"/>
  <c r="O153" i="3"/>
  <c r="T184" i="3"/>
  <c r="T166" i="3"/>
  <c r="O168" i="3"/>
  <c r="Q196" i="3"/>
  <c r="V196" i="3" s="1"/>
  <c r="Q178" i="3"/>
  <c r="V178" i="3" s="1"/>
  <c r="Q160" i="3"/>
  <c r="V160" i="3" s="1"/>
  <c r="T200" i="3"/>
  <c r="T182" i="3"/>
  <c r="T164" i="3"/>
  <c r="O187" i="3"/>
  <c r="Q138" i="3"/>
  <c r="V138" i="3" s="1"/>
  <c r="Q101" i="3"/>
  <c r="V101" i="3" s="1"/>
  <c r="Q200" i="3"/>
  <c r="V200" i="3" s="1"/>
  <c r="Q182" i="3"/>
  <c r="V182" i="3" s="1"/>
  <c r="Q164" i="3"/>
  <c r="V164" i="3" s="1"/>
  <c r="T40" i="3"/>
  <c r="T198" i="3"/>
  <c r="O197" i="3"/>
  <c r="O164" i="3"/>
  <c r="Q189" i="3"/>
  <c r="V189" i="3" s="1"/>
  <c r="Q171" i="3"/>
  <c r="V171" i="3" s="1"/>
  <c r="T149" i="3"/>
  <c r="O165" i="3"/>
  <c r="Q94" i="3"/>
  <c r="V94" i="3" s="1"/>
  <c r="O184" i="3"/>
  <c r="O147" i="3"/>
  <c r="Q155" i="3"/>
  <c r="V155" i="3" s="1"/>
  <c r="T101" i="3"/>
  <c r="Q140" i="3"/>
  <c r="V140" i="3" s="1"/>
  <c r="T177" i="3"/>
  <c r="T159" i="3"/>
  <c r="O126" i="3"/>
  <c r="T171" i="3"/>
  <c r="T136" i="3"/>
  <c r="O140" i="3"/>
  <c r="T141" i="3"/>
  <c r="O193" i="3"/>
  <c r="O210" i="3"/>
  <c r="O161" i="3"/>
  <c r="Q99" i="3"/>
  <c r="V99" i="3" s="1"/>
  <c r="Q207" i="3"/>
  <c r="V207" i="3" s="1"/>
  <c r="O146" i="3"/>
  <c r="Q144" i="3"/>
  <c r="V144" i="3" s="1"/>
  <c r="T199" i="3"/>
  <c r="T181" i="3"/>
  <c r="T163" i="3"/>
  <c r="O162" i="3"/>
  <c r="O207" i="3"/>
  <c r="T94" i="3"/>
  <c r="T145" i="3"/>
  <c r="Q193" i="3"/>
  <c r="V193" i="3" s="1"/>
  <c r="Q175" i="3"/>
  <c r="V175" i="3" s="1"/>
  <c r="Q157" i="3"/>
  <c r="V157" i="3" s="1"/>
  <c r="T197" i="3"/>
  <c r="T179" i="3"/>
  <c r="T161" i="3"/>
  <c r="O181" i="3"/>
  <c r="T153" i="3"/>
  <c r="Q197" i="3"/>
  <c r="V197" i="3" s="1"/>
  <c r="Q179" i="3"/>
  <c r="V179" i="3" s="1"/>
  <c r="Q161" i="3"/>
  <c r="V161" i="3" s="1"/>
  <c r="O40" i="3"/>
  <c r="T195" i="3"/>
  <c r="T189" i="3"/>
  <c r="T76" i="3"/>
  <c r="T148" i="3"/>
  <c r="Q145" i="3"/>
  <c r="V145" i="3" s="1"/>
  <c r="O158" i="3"/>
  <c r="Q146" i="3"/>
  <c r="V146" i="3" s="1"/>
  <c r="Q186" i="3"/>
  <c r="V186" i="3" s="1"/>
  <c r="Q168" i="3"/>
  <c r="V168" i="3" s="1"/>
  <c r="O195" i="3"/>
  <c r="O159" i="3"/>
  <c r="O83" i="3"/>
  <c r="O201" i="3"/>
  <c r="L201" i="3" s="1" a="1"/>
  <c r="L201" i="3" s="1"/>
  <c r="M201" i="3" s="1"/>
  <c r="T143" i="3"/>
  <c r="Q129" i="3"/>
  <c r="V129" i="3" s="1"/>
  <c r="T155" i="3"/>
  <c r="Q151" i="3"/>
  <c r="V151" i="3" s="1"/>
  <c r="O178" i="3"/>
  <c r="L178" i="3" s="1" a="1"/>
  <c r="L178" i="3" s="1"/>
  <c r="M178" i="3" s="1"/>
  <c r="O152" i="3"/>
  <c r="T192" i="3"/>
  <c r="T174" i="3"/>
  <c r="T156" i="3"/>
  <c r="T207" i="3"/>
  <c r="O136" i="3"/>
  <c r="T208" i="3"/>
  <c r="O200" i="3"/>
  <c r="Q153" i="3"/>
  <c r="V153" i="3" s="1"/>
  <c r="Q204" i="3"/>
  <c r="V204" i="3" s="1"/>
  <c r="O84" i="3"/>
  <c r="T196" i="3"/>
  <c r="T178" i="3"/>
  <c r="T160" i="3"/>
  <c r="O192" i="3"/>
  <c r="L192" i="3" s="1" a="1"/>
  <c r="L192" i="3" s="1"/>
  <c r="M192" i="3" s="1"/>
  <c r="O156" i="3"/>
  <c r="O94" i="3"/>
  <c r="T139" i="3"/>
  <c r="Q190" i="3"/>
  <c r="V190" i="3" s="1"/>
  <c r="Q172" i="3"/>
  <c r="V172" i="3" s="1"/>
  <c r="O154" i="3"/>
  <c r="L154" i="3" s="1" a="1"/>
  <c r="L154" i="3" s="1"/>
  <c r="M154" i="3" s="1"/>
  <c r="T194" i="3"/>
  <c r="T176" i="3"/>
  <c r="T158" i="3"/>
  <c r="O175" i="3"/>
  <c r="Q139" i="3"/>
  <c r="V139" i="3" s="1"/>
  <c r="Q102" i="3"/>
  <c r="V102" i="3" s="1"/>
  <c r="O145" i="3"/>
  <c r="Q194" i="3"/>
  <c r="V194" i="3" s="1"/>
  <c r="Q176" i="3"/>
  <c r="V176" i="3" s="1"/>
  <c r="Q158" i="3"/>
  <c r="V158" i="3" s="1"/>
  <c r="Q148" i="3"/>
  <c r="V148" i="3" s="1"/>
  <c r="Q40" i="3"/>
  <c r="V40" i="3" s="1"/>
  <c r="O155" i="3"/>
  <c r="L155" i="3" s="1" a="1"/>
  <c r="L155" i="3" s="1"/>
  <c r="M155" i="3" s="1"/>
  <c r="O139" i="3"/>
  <c r="O151" i="3"/>
  <c r="L151" i="3" s="1" a="1"/>
  <c r="L151" i="3" s="1"/>
  <c r="M151" i="3" s="1"/>
  <c r="T202" i="3"/>
  <c r="O188" i="3"/>
  <c r="T151" i="3"/>
  <c r="Q201" i="3"/>
  <c r="V201" i="3" s="1"/>
  <c r="Q183" i="3"/>
  <c r="V183" i="3" s="1"/>
  <c r="Q165" i="3"/>
  <c r="V165" i="3" s="1"/>
  <c r="O189" i="3"/>
  <c r="T152" i="3"/>
  <c r="Q83" i="3"/>
  <c r="V83" i="3" s="1"/>
  <c r="Q154" i="3"/>
  <c r="V154" i="3" s="1"/>
  <c r="O172" i="3"/>
  <c r="L172" i="3" s="1" a="1"/>
  <c r="L172" i="3" s="1"/>
  <c r="M172" i="3" s="1"/>
  <c r="O143" i="3"/>
  <c r="O138" i="3"/>
  <c r="L138" i="3" s="1" a="1"/>
  <c r="L138" i="3" s="1"/>
  <c r="M138" i="3" s="1"/>
  <c r="T209" i="3"/>
  <c r="O185" i="3"/>
  <c r="O150" i="3"/>
  <c r="L150" i="3" s="1" a="1"/>
  <c r="L150" i="3" s="1"/>
  <c r="M150" i="3" s="1"/>
  <c r="Q84" i="3"/>
  <c r="V84" i="3" s="1"/>
  <c r="T193" i="3"/>
  <c r="T175" i="3"/>
  <c r="T157" i="3"/>
  <c r="O186" i="3"/>
  <c r="T83" i="3"/>
  <c r="Q211" i="3"/>
  <c r="V211" i="3" s="1"/>
  <c r="Q187" i="3"/>
  <c r="V187" i="3" s="1"/>
  <c r="Q169" i="3"/>
  <c r="V169" i="3" s="1"/>
  <c r="Q147" i="3"/>
  <c r="V147" i="3" s="1"/>
  <c r="T191" i="3"/>
  <c r="T173" i="3"/>
  <c r="Q152" i="3"/>
  <c r="V152" i="3" s="1"/>
  <c r="O169" i="3"/>
  <c r="T79" i="3"/>
  <c r="O55" i="3"/>
  <c r="O141" i="3"/>
  <c r="L141" i="3" s="1" a="1"/>
  <c r="L141" i="3" s="1"/>
  <c r="M141" i="3" s="1"/>
  <c r="Q149" i="3"/>
  <c r="V149" i="3" s="1"/>
  <c r="Q209" i="3"/>
  <c r="V209" i="3" s="1"/>
  <c r="Q191" i="3"/>
  <c r="V191" i="3" s="1"/>
  <c r="Q173" i="3"/>
  <c r="V173" i="3" s="1"/>
  <c r="Q136" i="3"/>
  <c r="V136" i="3" s="1"/>
  <c r="Q150" i="3"/>
  <c r="V150" i="3" s="1"/>
  <c r="Q100" i="3"/>
  <c r="V100" i="3" s="1"/>
  <c r="T186" i="3"/>
  <c r="Q208" i="3"/>
  <c r="V208" i="3" s="1"/>
  <c r="O209" i="3"/>
  <c r="O182" i="3"/>
  <c r="Q39" i="3"/>
  <c r="V39" i="3" s="1"/>
  <c r="Q198" i="3"/>
  <c r="V198" i="3" s="1"/>
  <c r="Q180" i="3"/>
  <c r="V180" i="3" s="1"/>
  <c r="Q162" i="3"/>
  <c r="V162" i="3" s="1"/>
  <c r="T84" i="3"/>
  <c r="O183" i="3"/>
  <c r="L183" i="3" s="1" a="1"/>
  <c r="L183" i="3" s="1"/>
  <c r="M183" i="3" s="1"/>
  <c r="Q131" i="3"/>
  <c r="V131" i="3" s="1"/>
  <c r="Q142" i="3"/>
  <c r="V142" i="3" s="1"/>
  <c r="Q106" i="3"/>
  <c r="V106" i="3" s="1"/>
  <c r="Q205" i="3"/>
  <c r="V205" i="3" s="1"/>
  <c r="T150" i="3"/>
  <c r="O166" i="3"/>
  <c r="O115" i="3"/>
  <c r="O131" i="3"/>
  <c r="O204" i="3"/>
  <c r="O179" i="3"/>
  <c r="L179" i="3" s="1" a="1"/>
  <c r="L179" i="3" s="1"/>
  <c r="M179" i="3" s="1"/>
  <c r="T39" i="3"/>
  <c r="O148" i="3"/>
  <c r="O87" i="3"/>
  <c r="T190" i="3"/>
  <c r="T172" i="3"/>
  <c r="O180" i="3"/>
  <c r="T106" i="3"/>
  <c r="Q184" i="3"/>
  <c r="V184" i="3" s="1"/>
  <c r="Q166" i="3"/>
  <c r="V166" i="3" s="1"/>
  <c r="T188" i="3"/>
  <c r="T170" i="3"/>
  <c r="O205" i="3"/>
  <c r="O163" i="3"/>
  <c r="O79" i="3"/>
  <c r="O90" i="3"/>
  <c r="O42" i="3"/>
  <c r="T131" i="3"/>
  <c r="T53" i="3"/>
  <c r="Q206" i="3"/>
  <c r="V206" i="3" s="1"/>
  <c r="Q188" i="3"/>
  <c r="V188" i="3" s="1"/>
  <c r="Q170" i="3"/>
  <c r="V170" i="3" s="1"/>
  <c r="T146" i="3"/>
  <c r="T100" i="3"/>
  <c r="O76" i="3"/>
  <c r="T204" i="3"/>
  <c r="T144" i="3"/>
  <c r="O211" i="3"/>
  <c r="L211" i="3" s="1" a="1"/>
  <c r="L211" i="3" s="1"/>
  <c r="M211" i="3" s="1"/>
  <c r="O142" i="3"/>
  <c r="O194" i="3"/>
  <c r="L194" i="3" s="1" a="1"/>
  <c r="L194" i="3" s="1"/>
  <c r="M194" i="3" s="1"/>
  <c r="O202" i="3"/>
  <c r="L202" i="3" s="1" a="1"/>
  <c r="L202" i="3" s="1"/>
  <c r="M202" i="3" s="1"/>
  <c r="O176" i="3"/>
  <c r="L176" i="3" s="1" a="1"/>
  <c r="L176" i="3" s="1"/>
  <c r="M176" i="3" s="1"/>
  <c r="Q195" i="3"/>
  <c r="V195" i="3" s="1"/>
  <c r="Q177" i="3"/>
  <c r="V177" i="3" s="1"/>
  <c r="Q159" i="3"/>
  <c r="V159" i="3" s="1"/>
  <c r="T211" i="3"/>
  <c r="T147" i="3"/>
  <c r="Q143" i="3"/>
  <c r="V143" i="3" s="1"/>
  <c r="O177" i="3"/>
  <c r="L177" i="3" s="1" a="1"/>
  <c r="L177" i="3" s="1"/>
  <c r="M177" i="3" s="1"/>
  <c r="O59" i="3"/>
  <c r="Q58" i="3"/>
  <c r="V58" i="3" s="1"/>
  <c r="O199" i="3"/>
  <c r="O160" i="3"/>
  <c r="L160" i="3" s="1" a="1"/>
  <c r="L160" i="3" s="1"/>
  <c r="M160" i="3" s="1"/>
  <c r="T183" i="3"/>
  <c r="T165" i="3"/>
  <c r="T142" i="3"/>
  <c r="Q76" i="3"/>
  <c r="V76" i="3" s="1"/>
  <c r="T201" i="3"/>
  <c r="T140" i="3"/>
  <c r="T168" i="3"/>
  <c r="O149" i="3"/>
  <c r="Q210" i="3"/>
  <c r="V210" i="3" s="1"/>
  <c r="O173" i="3"/>
  <c r="L173" i="3" s="1" a="1"/>
  <c r="L173" i="3" s="1"/>
  <c r="M173" i="3" s="1"/>
  <c r="Q87" i="3"/>
  <c r="V87" i="3" s="1"/>
  <c r="T187" i="3"/>
  <c r="T169" i="3"/>
  <c r="O144" i="3"/>
  <c r="L144" i="3" s="1" a="1"/>
  <c r="L144" i="3" s="1"/>
  <c r="M144" i="3" s="1"/>
  <c r="O174" i="3"/>
  <c r="L174" i="3" s="1" a="1"/>
  <c r="L174" i="3" s="1"/>
  <c r="M174" i="3" s="1"/>
  <c r="O107" i="3"/>
  <c r="O106" i="3"/>
  <c r="Q199" i="3"/>
  <c r="V199" i="3" s="1"/>
  <c r="Q181" i="3"/>
  <c r="V181" i="3" s="1"/>
  <c r="Q163" i="3"/>
  <c r="V163" i="3" s="1"/>
  <c r="T185" i="3"/>
  <c r="T167" i="3"/>
  <c r="O196" i="3"/>
  <c r="O157" i="3"/>
  <c r="L157" i="3" s="1" a="1"/>
  <c r="L157" i="3" s="1"/>
  <c r="M157" i="3" s="1"/>
  <c r="Q90" i="3"/>
  <c r="V90" i="3" s="1"/>
  <c r="O101" i="3"/>
  <c r="Q203" i="3"/>
  <c r="V203" i="3" s="1"/>
  <c r="Q185" i="3"/>
  <c r="V185" i="3" s="1"/>
  <c r="Q167" i="3"/>
  <c r="V167" i="3" s="1"/>
  <c r="O100" i="3"/>
  <c r="K32" i="3"/>
  <c r="K12" i="3"/>
  <c r="U12" i="3" s="1"/>
  <c r="K20" i="3"/>
  <c r="B5" i="8"/>
  <c r="H16" i="2"/>
  <c r="G49" i="2" s="1"/>
  <c r="K31" i="3"/>
  <c r="G22" i="2"/>
  <c r="G23" i="2" s="1"/>
  <c r="K30" i="3"/>
  <c r="K29" i="3"/>
  <c r="K28" i="3"/>
  <c r="K27" i="3"/>
  <c r="K26" i="3"/>
  <c r="K25" i="3"/>
  <c r="K24" i="3"/>
  <c r="K23" i="3"/>
  <c r="K22" i="3"/>
  <c r="K21" i="3"/>
  <c r="K19" i="3"/>
  <c r="K18" i="3"/>
  <c r="K17" i="3"/>
  <c r="K16" i="3"/>
  <c r="K15" i="3"/>
  <c r="K14" i="3"/>
  <c r="K13" i="3"/>
  <c r="F43" i="5"/>
  <c r="F21" i="2" s="1"/>
  <c r="F22" i="2" s="1"/>
  <c r="F23" i="2" s="1"/>
  <c r="B31" i="2"/>
  <c r="D5" i="8"/>
  <c r="Q46" i="3" l="1"/>
  <c r="V46" i="3" s="1"/>
  <c r="P113" i="3"/>
  <c r="O46" i="3"/>
  <c r="P107" i="3"/>
  <c r="P104" i="3"/>
  <c r="T113" i="3"/>
  <c r="P89" i="3"/>
  <c r="Q69" i="3"/>
  <c r="V69" i="3" s="1"/>
  <c r="T47" i="3"/>
  <c r="T46" i="3"/>
  <c r="O63" i="3"/>
  <c r="O39" i="3"/>
  <c r="T59" i="3"/>
  <c r="Y59" i="3" s="1" a="1"/>
  <c r="Y59" i="3" s="1"/>
  <c r="P75" i="3"/>
  <c r="Q47" i="3"/>
  <c r="V47" i="3" s="1"/>
  <c r="Y47" i="3" s="1" a="1"/>
  <c r="Y47" i="3" s="1"/>
  <c r="O113" i="3"/>
  <c r="P63" i="3"/>
  <c r="Q63" i="3"/>
  <c r="V63" i="3" s="1"/>
  <c r="Q66" i="3"/>
  <c r="V66" i="3" s="1"/>
  <c r="T42" i="3"/>
  <c r="O35" i="3"/>
  <c r="T66" i="3"/>
  <c r="O34" i="3"/>
  <c r="T137" i="3"/>
  <c r="O51" i="3"/>
  <c r="T51" i="3"/>
  <c r="P51" i="3"/>
  <c r="O64" i="3"/>
  <c r="Q137" i="3"/>
  <c r="V137" i="3" s="1"/>
  <c r="Q42" i="3"/>
  <c r="V42" i="3" s="1"/>
  <c r="Y42" i="3" s="1" a="1"/>
  <c r="Y42" i="3" s="1"/>
  <c r="T34" i="3"/>
  <c r="T35" i="3"/>
  <c r="O137" i="3"/>
  <c r="Q34" i="3"/>
  <c r="V34" i="3" s="1"/>
  <c r="Q35" i="3"/>
  <c r="V35" i="3" s="1"/>
  <c r="O48" i="3"/>
  <c r="Q89" i="3"/>
  <c r="V89" i="3" s="1"/>
  <c r="Q75" i="3"/>
  <c r="V75" i="3" s="1"/>
  <c r="T54" i="3"/>
  <c r="O54" i="3"/>
  <c r="Q54" i="3"/>
  <c r="V54" i="3" s="1"/>
  <c r="Q48" i="3"/>
  <c r="V48" i="3" s="1"/>
  <c r="P48" i="3"/>
  <c r="O119" i="3"/>
  <c r="O75" i="3"/>
  <c r="T89" i="3"/>
  <c r="T62" i="3"/>
  <c r="Q118" i="3"/>
  <c r="V118" i="3" s="1"/>
  <c r="O118" i="3"/>
  <c r="T118" i="3"/>
  <c r="Q133" i="3"/>
  <c r="V133" i="3" s="1"/>
  <c r="P133" i="3"/>
  <c r="T129" i="3"/>
  <c r="O133" i="3"/>
  <c r="O129" i="3"/>
  <c r="T52" i="3"/>
  <c r="L129" i="3" a="1"/>
  <c r="L129" i="3" s="1"/>
  <c r="M129" i="3" s="1"/>
  <c r="W92" i="3"/>
  <c r="U92" i="3"/>
  <c r="W122" i="3"/>
  <c r="U122" i="3"/>
  <c r="W109" i="3"/>
  <c r="U109" i="3"/>
  <c r="W105" i="3"/>
  <c r="U105" i="3"/>
  <c r="W56" i="3"/>
  <c r="U56" i="3"/>
  <c r="W80" i="3"/>
  <c r="U80" i="3"/>
  <c r="W71" i="3"/>
  <c r="U71" i="3"/>
  <c r="W65" i="3"/>
  <c r="U65" i="3"/>
  <c r="W88" i="3"/>
  <c r="U88" i="3"/>
  <c r="P22" i="3"/>
  <c r="U22" i="3"/>
  <c r="W110" i="3"/>
  <c r="U110" i="3"/>
  <c r="W97" i="3"/>
  <c r="U97" i="3"/>
  <c r="W93" i="3"/>
  <c r="U93" i="3"/>
  <c r="W127" i="3"/>
  <c r="U127" i="3"/>
  <c r="W44" i="3"/>
  <c r="U44" i="3"/>
  <c r="W70" i="3"/>
  <c r="U70" i="3"/>
  <c r="W53" i="3"/>
  <c r="U53" i="3"/>
  <c r="W52" i="3"/>
  <c r="U52" i="3"/>
  <c r="W134" i="3"/>
  <c r="U134" i="3"/>
  <c r="W112" i="3"/>
  <c r="U112" i="3"/>
  <c r="P23" i="3"/>
  <c r="U23" i="3"/>
  <c r="W85" i="3"/>
  <c r="U85" i="3"/>
  <c r="W81" i="3"/>
  <c r="U81" i="3"/>
  <c r="W91" i="3"/>
  <c r="U91" i="3"/>
  <c r="W103" i="3"/>
  <c r="U103" i="3"/>
  <c r="W128" i="3"/>
  <c r="U128" i="3"/>
  <c r="W41" i="3"/>
  <c r="U41" i="3"/>
  <c r="W135" i="3"/>
  <c r="U135" i="3"/>
  <c r="P24" i="3"/>
  <c r="U24" i="3"/>
  <c r="Q135" i="3"/>
  <c r="V135" i="3" s="1"/>
  <c r="T103" i="3"/>
  <c r="W96" i="3"/>
  <c r="U96" i="3"/>
  <c r="W86" i="3"/>
  <c r="U86" i="3"/>
  <c r="W73" i="3"/>
  <c r="U73" i="3"/>
  <c r="W69" i="3"/>
  <c r="U69" i="3"/>
  <c r="W79" i="3"/>
  <c r="U79" i="3"/>
  <c r="W126" i="3"/>
  <c r="U126" i="3"/>
  <c r="W104" i="3"/>
  <c r="U104" i="3"/>
  <c r="W47" i="3"/>
  <c r="U47" i="3"/>
  <c r="W123" i="3"/>
  <c r="U123" i="3"/>
  <c r="P31" i="3"/>
  <c r="U31" i="3"/>
  <c r="W116" i="3"/>
  <c r="U116" i="3"/>
  <c r="W68" i="3"/>
  <c r="U68" i="3"/>
  <c r="P41" i="3"/>
  <c r="W130" i="3"/>
  <c r="U130" i="3"/>
  <c r="W62" i="3"/>
  <c r="U62" i="3"/>
  <c r="W49" i="3"/>
  <c r="U49" i="3"/>
  <c r="W45" i="3"/>
  <c r="U45" i="3"/>
  <c r="W55" i="3"/>
  <c r="U55" i="3"/>
  <c r="W102" i="3"/>
  <c r="U102" i="3"/>
  <c r="W115" i="3"/>
  <c r="U115" i="3"/>
  <c r="W64" i="3"/>
  <c r="U64" i="3"/>
  <c r="W99" i="3"/>
  <c r="U99" i="3"/>
  <c r="W74" i="3"/>
  <c r="U74" i="3"/>
  <c r="W67" i="3"/>
  <c r="U67" i="3"/>
  <c r="W58" i="3"/>
  <c r="U58" i="3"/>
  <c r="W50" i="3"/>
  <c r="U50" i="3"/>
  <c r="W120" i="3"/>
  <c r="U120" i="3"/>
  <c r="W33" i="3"/>
  <c r="U33" i="3"/>
  <c r="W43" i="3"/>
  <c r="U43" i="3"/>
  <c r="W90" i="3"/>
  <c r="U90" i="3"/>
  <c r="W72" i="3"/>
  <c r="U72" i="3"/>
  <c r="W87" i="3"/>
  <c r="U87" i="3"/>
  <c r="W117" i="3"/>
  <c r="U117" i="3"/>
  <c r="P21" i="3"/>
  <c r="U21" i="3"/>
  <c r="P32" i="3"/>
  <c r="U32" i="3"/>
  <c r="W61" i="3"/>
  <c r="U61" i="3"/>
  <c r="W57" i="3"/>
  <c r="U57" i="3"/>
  <c r="P13" i="3"/>
  <c r="U13" i="3"/>
  <c r="P28" i="3"/>
  <c r="U28" i="3"/>
  <c r="T57" i="3"/>
  <c r="W124" i="3"/>
  <c r="U124" i="3"/>
  <c r="W38" i="3"/>
  <c r="U38" i="3"/>
  <c r="W36" i="3"/>
  <c r="U36" i="3"/>
  <c r="W108" i="3"/>
  <c r="U108" i="3"/>
  <c r="W132" i="3"/>
  <c r="U132" i="3"/>
  <c r="W78" i="3"/>
  <c r="U78" i="3"/>
  <c r="W125" i="3"/>
  <c r="U125" i="3"/>
  <c r="W119" i="3"/>
  <c r="U119" i="3"/>
  <c r="W75" i="3"/>
  <c r="U75" i="3"/>
  <c r="W98" i="3"/>
  <c r="U98" i="3"/>
  <c r="W95" i="3"/>
  <c r="U95" i="3"/>
  <c r="W82" i="3"/>
  <c r="U82" i="3"/>
  <c r="P14" i="3"/>
  <c r="U14" i="3"/>
  <c r="P29" i="3"/>
  <c r="U29" i="3"/>
  <c r="W100" i="3"/>
  <c r="Y100" i="3" s="1" a="1"/>
  <c r="Y100" i="3" s="1"/>
  <c r="U100" i="3"/>
  <c r="W84" i="3"/>
  <c r="U84" i="3"/>
  <c r="W83" i="3"/>
  <c r="U83" i="3"/>
  <c r="W59" i="3"/>
  <c r="U59" i="3"/>
  <c r="W48" i="3"/>
  <c r="U48" i="3"/>
  <c r="W66" i="3"/>
  <c r="U66" i="3"/>
  <c r="W113" i="3"/>
  <c r="U113" i="3"/>
  <c r="Y113" i="3" s="1" a="1"/>
  <c r="Y113" i="3" s="1"/>
  <c r="W35" i="3"/>
  <c r="U35" i="3"/>
  <c r="W63" i="3"/>
  <c r="Y63" i="3" s="1" a="1"/>
  <c r="Y63" i="3" s="1"/>
  <c r="U63" i="3"/>
  <c r="W77" i="3"/>
  <c r="U77" i="3"/>
  <c r="W114" i="3"/>
  <c r="U114" i="3"/>
  <c r="P26" i="3"/>
  <c r="U26" i="3"/>
  <c r="P15" i="3"/>
  <c r="U15" i="3"/>
  <c r="P30" i="3"/>
  <c r="U30" i="3"/>
  <c r="W76" i="3"/>
  <c r="U76" i="3"/>
  <c r="W131" i="3"/>
  <c r="U131" i="3"/>
  <c r="Y131" i="3" s="1" a="1"/>
  <c r="Y131" i="3" s="1"/>
  <c r="W94" i="3"/>
  <c r="Y94" i="3" s="1" a="1"/>
  <c r="Y94" i="3" s="1"/>
  <c r="U94" i="3"/>
  <c r="W118" i="3"/>
  <c r="U118" i="3"/>
  <c r="W107" i="3"/>
  <c r="U107" i="3"/>
  <c r="Y107" i="3" s="1" a="1"/>
  <c r="Y107" i="3" s="1"/>
  <c r="W54" i="3"/>
  <c r="U54" i="3"/>
  <c r="W101" i="3"/>
  <c r="U101" i="3"/>
  <c r="W106" i="3"/>
  <c r="U106" i="3"/>
  <c r="W51" i="3"/>
  <c r="U51" i="3"/>
  <c r="P19" i="3"/>
  <c r="U19" i="3"/>
  <c r="W121" i="3"/>
  <c r="U121" i="3"/>
  <c r="W60" i="3"/>
  <c r="U60" i="3"/>
  <c r="P20" i="3"/>
  <c r="U20" i="3"/>
  <c r="P25" i="3"/>
  <c r="U25" i="3"/>
  <c r="W111" i="3"/>
  <c r="U111" i="3"/>
  <c r="P27" i="3"/>
  <c r="U27" i="3"/>
  <c r="P16" i="3"/>
  <c r="U16" i="3"/>
  <c r="P17" i="3"/>
  <c r="U17" i="3"/>
  <c r="P18" i="3"/>
  <c r="U18" i="3"/>
  <c r="T116" i="3"/>
  <c r="W40" i="3"/>
  <c r="U40" i="3"/>
  <c r="W133" i="3"/>
  <c r="U133" i="3"/>
  <c r="Y133" i="3" s="1" a="1"/>
  <c r="Y133" i="3" s="1"/>
  <c r="W129" i="3"/>
  <c r="U129" i="3"/>
  <c r="Y129" i="3" s="1" a="1"/>
  <c r="Y129" i="3" s="1"/>
  <c r="W34" i="3"/>
  <c r="U34" i="3"/>
  <c r="W46" i="3"/>
  <c r="U46" i="3"/>
  <c r="W42" i="3"/>
  <c r="U42" i="3"/>
  <c r="W89" i="3"/>
  <c r="U89" i="3"/>
  <c r="W136" i="3"/>
  <c r="U136" i="3"/>
  <c r="Y136" i="3" s="1" a="1"/>
  <c r="Y136" i="3" s="1"/>
  <c r="W39" i="3"/>
  <c r="U39" i="3"/>
  <c r="O112" i="3"/>
  <c r="O103" i="3"/>
  <c r="T128" i="3"/>
  <c r="O135" i="3"/>
  <c r="O92" i="3"/>
  <c r="Q112" i="3"/>
  <c r="V112" i="3" s="1"/>
  <c r="P103" i="3"/>
  <c r="Q91" i="3"/>
  <c r="V91" i="3" s="1"/>
  <c r="T104" i="3"/>
  <c r="Q128" i="3"/>
  <c r="V128" i="3" s="1"/>
  <c r="T126" i="3"/>
  <c r="T86" i="3"/>
  <c r="Q81" i="3"/>
  <c r="V81" i="3" s="1"/>
  <c r="T73" i="3"/>
  <c r="O81" i="3"/>
  <c r="Q121" i="3"/>
  <c r="V121" i="3" s="1"/>
  <c r="T134" i="3"/>
  <c r="T41" i="3"/>
  <c r="T81" i="3"/>
  <c r="O91" i="3"/>
  <c r="P126" i="3"/>
  <c r="P47" i="3"/>
  <c r="L47" i="3" s="1" a="1"/>
  <c r="L47" i="3" s="1"/>
  <c r="M47" i="3" s="1"/>
  <c r="Q85" i="3"/>
  <c r="V85" i="3" s="1"/>
  <c r="Q73" i="3"/>
  <c r="V73" i="3" s="1"/>
  <c r="T112" i="3"/>
  <c r="O86" i="3"/>
  <c r="T135" i="3"/>
  <c r="T98" i="3"/>
  <c r="P79" i="3"/>
  <c r="T91" i="3"/>
  <c r="O104" i="3"/>
  <c r="L104" i="3" s="1" a="1"/>
  <c r="L104" i="3" s="1"/>
  <c r="M104" i="3" s="1"/>
  <c r="T85" i="3"/>
  <c r="O73" i="3"/>
  <c r="Q41" i="3"/>
  <c r="V41" i="3" s="1"/>
  <c r="O96" i="3"/>
  <c r="O98" i="3"/>
  <c r="Q126" i="3"/>
  <c r="V126" i="3" s="1"/>
  <c r="T123" i="3"/>
  <c r="Y123" i="3" s="1" a="1"/>
  <c r="Y123" i="3" s="1"/>
  <c r="O41" i="3"/>
  <c r="P94" i="3"/>
  <c r="L94" i="3" s="1" a="1"/>
  <c r="L94" i="3" s="1"/>
  <c r="M94" i="3" s="1"/>
  <c r="P76" i="3"/>
  <c r="L76" i="3" s="1" a="1"/>
  <c r="L76" i="3" s="1"/>
  <c r="M76" i="3" s="1"/>
  <c r="Q103" i="3"/>
  <c r="V103" i="3" s="1"/>
  <c r="T69" i="3"/>
  <c r="Y69" i="3" s="1" a="1"/>
  <c r="Y69" i="3" s="1"/>
  <c r="T121" i="3"/>
  <c r="Y121" i="3" s="1" a="1"/>
  <c r="Y121" i="3" s="1"/>
  <c r="O128" i="3"/>
  <c r="Q86" i="3"/>
  <c r="V86" i="3" s="1"/>
  <c r="O69" i="3"/>
  <c r="L69" i="3" s="1" a="1"/>
  <c r="L69" i="3" s="1"/>
  <c r="M69" i="3" s="1"/>
  <c r="P135" i="3"/>
  <c r="T117" i="3"/>
  <c r="Q79" i="3"/>
  <c r="V79" i="3" s="1"/>
  <c r="O123" i="3"/>
  <c r="P123" i="3"/>
  <c r="O120" i="3"/>
  <c r="O50" i="3"/>
  <c r="O72" i="3"/>
  <c r="T120" i="3"/>
  <c r="O43" i="3"/>
  <c r="O33" i="3"/>
  <c r="Q50" i="3"/>
  <c r="V50" i="3" s="1"/>
  <c r="Y50" i="3" s="1" a="1"/>
  <c r="Y50" i="3" s="1"/>
  <c r="P90" i="3"/>
  <c r="L90" i="3" s="1" a="1"/>
  <c r="L90" i="3" s="1"/>
  <c r="M90" i="3" s="1"/>
  <c r="P33" i="3"/>
  <c r="O58" i="3"/>
  <c r="Q33" i="3"/>
  <c r="V33" i="3" s="1"/>
  <c r="T33" i="3"/>
  <c r="P43" i="3"/>
  <c r="P120" i="3"/>
  <c r="Q43" i="3"/>
  <c r="V43" i="3" s="1"/>
  <c r="Q72" i="3"/>
  <c r="V72" i="3" s="1"/>
  <c r="T72" i="3"/>
  <c r="T90" i="3"/>
  <c r="T87" i="3"/>
  <c r="Y87" i="3" s="1" a="1"/>
  <c r="Y87" i="3" s="1"/>
  <c r="T43" i="3"/>
  <c r="Y43" i="3" s="1" a="1"/>
  <c r="Y43" i="3" s="1"/>
  <c r="Q120" i="3"/>
  <c r="V120" i="3" s="1"/>
  <c r="P87" i="3"/>
  <c r="L87" i="3" s="1" a="1"/>
  <c r="L87" i="3" s="1"/>
  <c r="M87" i="3" s="1"/>
  <c r="O125" i="3"/>
  <c r="T108" i="3"/>
  <c r="T119" i="3"/>
  <c r="Y119" i="3" s="1" a="1"/>
  <c r="Y119" i="3" s="1"/>
  <c r="P125" i="3"/>
  <c r="T125" i="3"/>
  <c r="P119" i="3"/>
  <c r="L119" i="3" s="1" a="1"/>
  <c r="L119" i="3" s="1"/>
  <c r="M119" i="3" s="1"/>
  <c r="Q125" i="3"/>
  <c r="V125" i="3" s="1"/>
  <c r="T96" i="3"/>
  <c r="Q127" i="3"/>
  <c r="V127" i="3" s="1"/>
  <c r="P52" i="3"/>
  <c r="Q53" i="3"/>
  <c r="V53" i="3" s="1"/>
  <c r="Y53" i="3" s="1" a="1"/>
  <c r="Y53" i="3" s="1"/>
  <c r="P81" i="3"/>
  <c r="T127" i="3"/>
  <c r="O52" i="3"/>
  <c r="Q109" i="3"/>
  <c r="V109" i="3" s="1"/>
  <c r="Y176" i="3" a="1"/>
  <c r="Y176" i="3" s="1"/>
  <c r="Q96" i="3"/>
  <c r="V96" i="3" s="1"/>
  <c r="P108" i="3"/>
  <c r="O132" i="3"/>
  <c r="Q108" i="3"/>
  <c r="V108" i="3" s="1"/>
  <c r="P84" i="3"/>
  <c r="L84" i="3" s="1" a="1"/>
  <c r="L84" i="3" s="1"/>
  <c r="M84" i="3" s="1"/>
  <c r="Q132" i="3"/>
  <c r="V132" i="3" s="1"/>
  <c r="T78" i="3"/>
  <c r="P78" i="3"/>
  <c r="O78" i="3"/>
  <c r="P132" i="3"/>
  <c r="T132" i="3"/>
  <c r="Q124" i="3"/>
  <c r="V124" i="3" s="1"/>
  <c r="Q78" i="3"/>
  <c r="V78" i="3" s="1"/>
  <c r="O108" i="3"/>
  <c r="T124" i="3"/>
  <c r="O95" i="3"/>
  <c r="T68" i="3"/>
  <c r="T55" i="3"/>
  <c r="Q115" i="3"/>
  <c r="V115" i="3" s="1"/>
  <c r="T82" i="3"/>
  <c r="O77" i="3"/>
  <c r="O102" i="3"/>
  <c r="L102" i="3" s="1" a="1"/>
  <c r="L102" i="3" s="1"/>
  <c r="M102" i="3" s="1"/>
  <c r="O49" i="3"/>
  <c r="P111" i="3"/>
  <c r="P121" i="3"/>
  <c r="Q60" i="3"/>
  <c r="V60" i="3" s="1"/>
  <c r="T67" i="3"/>
  <c r="Q82" i="3"/>
  <c r="V82" i="3" s="1"/>
  <c r="T61" i="3"/>
  <c r="P116" i="3"/>
  <c r="P99" i="3"/>
  <c r="P49" i="3"/>
  <c r="Q61" i="3"/>
  <c r="V61" i="3" s="1"/>
  <c r="Q116" i="3"/>
  <c r="V116" i="3" s="1"/>
  <c r="O74" i="3"/>
  <c r="Q92" i="3"/>
  <c r="V92" i="3" s="1"/>
  <c r="T64" i="3"/>
  <c r="Q49" i="3"/>
  <c r="V49" i="3" s="1"/>
  <c r="T130" i="3"/>
  <c r="P112" i="3"/>
  <c r="T77" i="3"/>
  <c r="Q130" i="3"/>
  <c r="V130" i="3" s="1"/>
  <c r="O61" i="3"/>
  <c r="Q134" i="3"/>
  <c r="V134" i="3" s="1"/>
  <c r="T49" i="3"/>
  <c r="Q64" i="3"/>
  <c r="V64" i="3" s="1"/>
  <c r="P45" i="3"/>
  <c r="P115" i="3"/>
  <c r="P68" i="3"/>
  <c r="O121" i="3"/>
  <c r="Q95" i="3"/>
  <c r="V95" i="3" s="1"/>
  <c r="O60" i="3"/>
  <c r="T99" i="3"/>
  <c r="T111" i="3"/>
  <c r="O99" i="3"/>
  <c r="L99" i="3" s="1" a="1"/>
  <c r="L99" i="3" s="1"/>
  <c r="M99" i="3" s="1"/>
  <c r="O111" i="3"/>
  <c r="Q57" i="3"/>
  <c r="V57" i="3" s="1"/>
  <c r="O57" i="3"/>
  <c r="O134" i="3"/>
  <c r="Q117" i="3"/>
  <c r="V117" i="3" s="1"/>
  <c r="O114" i="3"/>
  <c r="O45" i="3"/>
  <c r="O62" i="3"/>
  <c r="T114" i="3"/>
  <c r="P67" i="3"/>
  <c r="T74" i="3"/>
  <c r="Q77" i="3"/>
  <c r="V77" i="3" s="1"/>
  <c r="Q55" i="3"/>
  <c r="V55" i="3" s="1"/>
  <c r="O117" i="3"/>
  <c r="P60" i="3"/>
  <c r="P114" i="3"/>
  <c r="O67" i="3"/>
  <c r="Q111" i="3"/>
  <c r="V111" i="3" s="1"/>
  <c r="Q68" i="3"/>
  <c r="V68" i="3" s="1"/>
  <c r="P82" i="3"/>
  <c r="P134" i="3"/>
  <c r="Q114" i="3"/>
  <c r="V114" i="3" s="1"/>
  <c r="T45" i="3"/>
  <c r="Y45" i="3" s="1" a="1"/>
  <c r="Y45" i="3" s="1"/>
  <c r="O82" i="3"/>
  <c r="Q74" i="3"/>
  <c r="V74" i="3" s="1"/>
  <c r="T115" i="3"/>
  <c r="T95" i="3"/>
  <c r="T92" i="3"/>
  <c r="Y92" i="3" s="1" a="1"/>
  <c r="Y92" i="3" s="1"/>
  <c r="T102" i="3"/>
  <c r="T60" i="3"/>
  <c r="Y60" i="3" s="1" a="1"/>
  <c r="Y60" i="3" s="1"/>
  <c r="O116" i="3"/>
  <c r="Q67" i="3"/>
  <c r="V67" i="3" s="1"/>
  <c r="T65" i="3"/>
  <c r="O38" i="3"/>
  <c r="P124" i="3"/>
  <c r="T36" i="3"/>
  <c r="O109" i="3"/>
  <c r="O122" i="3"/>
  <c r="O36" i="3"/>
  <c r="T38" i="3"/>
  <c r="P36" i="3"/>
  <c r="P38" i="3"/>
  <c r="Q36" i="3"/>
  <c r="V36" i="3" s="1"/>
  <c r="O88" i="3"/>
  <c r="O124" i="3"/>
  <c r="Q38" i="3"/>
  <c r="V38" i="3" s="1"/>
  <c r="Q88" i="3"/>
  <c r="V88" i="3" s="1"/>
  <c r="Y46" i="3" a="1"/>
  <c r="Y46" i="3" s="1"/>
  <c r="Y75" i="3" a="1"/>
  <c r="Y75" i="3" s="1"/>
  <c r="Y146" i="3" a="1"/>
  <c r="Y146" i="3" s="1"/>
  <c r="L75" i="3" a="1"/>
  <c r="L75" i="3" s="1"/>
  <c r="M75" i="3" s="1"/>
  <c r="Y205" i="3" a="1"/>
  <c r="Y205" i="3" s="1"/>
  <c r="P58" i="3"/>
  <c r="W137" i="3"/>
  <c r="Q110" i="3"/>
  <c r="V110" i="3" s="1"/>
  <c r="Y182" i="3" a="1"/>
  <c r="Y182" i="3" s="1"/>
  <c r="O65" i="3"/>
  <c r="O110" i="3"/>
  <c r="P91" i="3"/>
  <c r="L100" i="3" a="1"/>
  <c r="L100" i="3" s="1"/>
  <c r="M100" i="3" s="1"/>
  <c r="Q44" i="3"/>
  <c r="V44" i="3" s="1"/>
  <c r="Q71" i="3"/>
  <c r="V71" i="3" s="1"/>
  <c r="L59" i="3" a="1"/>
  <c r="L59" i="3" s="1"/>
  <c r="M59" i="3" s="1"/>
  <c r="T105" i="3"/>
  <c r="Q65" i="3"/>
  <c r="V65" i="3" s="1"/>
  <c r="T70" i="3"/>
  <c r="Q122" i="3"/>
  <c r="V122" i="3" s="1"/>
  <c r="P44" i="3"/>
  <c r="O93" i="3"/>
  <c r="O97" i="3"/>
  <c r="L89" i="3" a="1"/>
  <c r="L89" i="3" s="1"/>
  <c r="M89" i="3" s="1"/>
  <c r="Q80" i="3"/>
  <c r="V80" i="3" s="1"/>
  <c r="P93" i="3"/>
  <c r="P88" i="3"/>
  <c r="P127" i="3"/>
  <c r="P56" i="3"/>
  <c r="P122" i="3"/>
  <c r="O105" i="3"/>
  <c r="T80" i="3"/>
  <c r="O127" i="3"/>
  <c r="L131" i="3" a="1"/>
  <c r="L131" i="3" s="1"/>
  <c r="M131" i="3" s="1"/>
  <c r="Q70" i="3"/>
  <c r="V70" i="3" s="1"/>
  <c r="L46" i="3" a="1"/>
  <c r="L46" i="3" s="1"/>
  <c r="M46" i="3" s="1"/>
  <c r="Q105" i="3"/>
  <c r="V105" i="3" s="1"/>
  <c r="Q97" i="3"/>
  <c r="V97" i="3" s="1"/>
  <c r="P80" i="3"/>
  <c r="P71" i="3"/>
  <c r="P110" i="3"/>
  <c r="L39" i="3" a="1"/>
  <c r="L39" i="3" s="1"/>
  <c r="M39" i="3" s="1"/>
  <c r="Q56" i="3"/>
  <c r="V56" i="3" s="1"/>
  <c r="T110" i="3"/>
  <c r="Y110" i="3" s="1" a="1"/>
  <c r="Y110" i="3" s="1"/>
  <c r="O44" i="3"/>
  <c r="P96" i="3"/>
  <c r="P117" i="3"/>
  <c r="P53" i="3"/>
  <c r="P98" i="3"/>
  <c r="P77" i="3"/>
  <c r="P109" i="3"/>
  <c r="T93" i="3"/>
  <c r="T71" i="3"/>
  <c r="L51" i="3" a="1"/>
  <c r="L51" i="3" s="1"/>
  <c r="M51" i="3" s="1"/>
  <c r="P70" i="3"/>
  <c r="P95" i="3"/>
  <c r="P57" i="3"/>
  <c r="P86" i="3"/>
  <c r="P97" i="3"/>
  <c r="P105" i="3"/>
  <c r="L107" i="3" a="1"/>
  <c r="L107" i="3" s="1"/>
  <c r="M107" i="3" s="1"/>
  <c r="Q98" i="3"/>
  <c r="V98" i="3" s="1"/>
  <c r="O80" i="3"/>
  <c r="T44" i="3"/>
  <c r="T97" i="3"/>
  <c r="Q93" i="3"/>
  <c r="V93" i="3" s="1"/>
  <c r="T56" i="3"/>
  <c r="O70" i="3"/>
  <c r="P130" i="3"/>
  <c r="P74" i="3"/>
  <c r="P85" i="3"/>
  <c r="L35" i="3" a="1"/>
  <c r="L35" i="3" s="1"/>
  <c r="M35" i="3" s="1"/>
  <c r="Y144" i="3" a="1"/>
  <c r="Y144" i="3" s="1"/>
  <c r="T88" i="3"/>
  <c r="O85" i="3"/>
  <c r="P92" i="3"/>
  <c r="P62" i="3"/>
  <c r="P73" i="3"/>
  <c r="O56" i="3"/>
  <c r="O71" i="3"/>
  <c r="T122" i="3"/>
  <c r="T109" i="3"/>
  <c r="P65" i="3"/>
  <c r="P50" i="3"/>
  <c r="P61" i="3"/>
  <c r="L106" i="3" a="1"/>
  <c r="L106" i="3" s="1"/>
  <c r="M106" i="3" s="1"/>
  <c r="L209" i="3" a="1"/>
  <c r="L209" i="3" s="1"/>
  <c r="M209" i="3" s="1"/>
  <c r="L200" i="3" a="1"/>
  <c r="L200" i="3" s="1"/>
  <c r="M200" i="3" s="1"/>
  <c r="L190" i="3" a="1"/>
  <c r="L190" i="3" s="1"/>
  <c r="M190" i="3" s="1"/>
  <c r="L162" i="3" a="1"/>
  <c r="L162" i="3" s="1"/>
  <c r="M162" i="3" s="1"/>
  <c r="L165" i="3" a="1"/>
  <c r="L165" i="3" s="1"/>
  <c r="M165" i="3" s="1"/>
  <c r="L156" i="3" a="1"/>
  <c r="L156" i="3" s="1"/>
  <c r="M156" i="3" s="1"/>
  <c r="L188" i="3" a="1"/>
  <c r="L188" i="3" s="1"/>
  <c r="M188" i="3" s="1"/>
  <c r="L63" i="3" a="1"/>
  <c r="L63" i="3" s="1"/>
  <c r="M63" i="3" s="1"/>
  <c r="L196" i="3" a="1"/>
  <c r="L196" i="3" s="1"/>
  <c r="M196" i="3" s="1"/>
  <c r="L171" i="3" a="1"/>
  <c r="L171" i="3" s="1"/>
  <c r="M171" i="3" s="1"/>
  <c r="L199" i="3" a="1"/>
  <c r="L199" i="3" s="1"/>
  <c r="M199" i="3" s="1"/>
  <c r="L180" i="3" a="1"/>
  <c r="L180" i="3" s="1"/>
  <c r="M180" i="3" s="1"/>
  <c r="L140" i="3" a="1"/>
  <c r="L140" i="3" s="1"/>
  <c r="M140" i="3" s="1"/>
  <c r="L204" i="3" a="1"/>
  <c r="L204" i="3" s="1"/>
  <c r="M204" i="3" s="1"/>
  <c r="L136" i="3" a="1"/>
  <c r="L136" i="3" s="1"/>
  <c r="M136" i="3" s="1"/>
  <c r="L181" i="3" a="1"/>
  <c r="L181" i="3" s="1"/>
  <c r="M181" i="3" s="1"/>
  <c r="L207" i="3" a="1"/>
  <c r="L207" i="3" s="1"/>
  <c r="M207" i="3" s="1"/>
  <c r="L170" i="3" a="1"/>
  <c r="L170" i="3" s="1"/>
  <c r="M170" i="3" s="1"/>
  <c r="L163" i="3" a="1"/>
  <c r="L163" i="3" s="1"/>
  <c r="M163" i="3" s="1"/>
  <c r="L143" i="3" a="1"/>
  <c r="L143" i="3" s="1"/>
  <c r="M143" i="3" s="1"/>
  <c r="L142" i="3" a="1"/>
  <c r="L142" i="3" s="1"/>
  <c r="M142" i="3" s="1"/>
  <c r="L205" i="3" a="1"/>
  <c r="L205" i="3" s="1"/>
  <c r="M205" i="3" s="1"/>
  <c r="L175" i="3" a="1"/>
  <c r="L175" i="3" s="1"/>
  <c r="M175" i="3" s="1"/>
  <c r="L152" i="3" a="1"/>
  <c r="L152" i="3" s="1"/>
  <c r="M152" i="3" s="1"/>
  <c r="L147" i="3" a="1"/>
  <c r="L147" i="3" s="1"/>
  <c r="M147" i="3" s="1"/>
  <c r="L164" i="3" a="1"/>
  <c r="L164" i="3" s="1"/>
  <c r="M164" i="3" s="1"/>
  <c r="L184" i="3" a="1"/>
  <c r="L184" i="3" s="1"/>
  <c r="M184" i="3" s="1"/>
  <c r="L137" i="3" a="1"/>
  <c r="L137" i="3" s="1"/>
  <c r="M137" i="3" s="1"/>
  <c r="L197" i="3" a="1"/>
  <c r="L197" i="3" s="1"/>
  <c r="M197" i="3" s="1"/>
  <c r="L153" i="3" a="1"/>
  <c r="L153" i="3" s="1"/>
  <c r="M153" i="3" s="1"/>
  <c r="L198" i="3" a="1"/>
  <c r="L198" i="3" s="1"/>
  <c r="M198" i="3" s="1"/>
  <c r="L149" i="3" a="1"/>
  <c r="L149" i="3" s="1"/>
  <c r="M149" i="3" s="1"/>
  <c r="L42" i="3" a="1"/>
  <c r="L42" i="3" s="1"/>
  <c r="M42" i="3" s="1"/>
  <c r="L166" i="3" a="1"/>
  <c r="L166" i="3" s="1"/>
  <c r="M166" i="3" s="1"/>
  <c r="L186" i="3" a="1"/>
  <c r="L186" i="3" s="1"/>
  <c r="M186" i="3" s="1"/>
  <c r="L189" i="3" a="1"/>
  <c r="L189" i="3" s="1"/>
  <c r="M189" i="3" s="1"/>
  <c r="L158" i="3" a="1"/>
  <c r="L158" i="3" s="1"/>
  <c r="M158" i="3" s="1"/>
  <c r="L161" i="3" a="1"/>
  <c r="L161" i="3" s="1"/>
  <c r="M161" i="3" s="1"/>
  <c r="L113" i="3" a="1"/>
  <c r="L113" i="3" s="1"/>
  <c r="M113" i="3" s="1"/>
  <c r="L66" i="3" a="1"/>
  <c r="L66" i="3" s="1"/>
  <c r="M66" i="3" s="1"/>
  <c r="L169" i="3" a="1"/>
  <c r="L169" i="3" s="1"/>
  <c r="M169" i="3" s="1"/>
  <c r="L83" i="3" a="1"/>
  <c r="L83" i="3" s="1"/>
  <c r="M83" i="3" s="1"/>
  <c r="L210" i="3" a="1"/>
  <c r="L210" i="3" s="1"/>
  <c r="M210" i="3" s="1"/>
  <c r="L187" i="3" a="1"/>
  <c r="L187" i="3" s="1"/>
  <c r="M187" i="3" s="1"/>
  <c r="L168" i="3" a="1"/>
  <c r="L168" i="3" s="1"/>
  <c r="M168" i="3" s="1"/>
  <c r="L208" i="3" a="1"/>
  <c r="L208" i="3" s="1"/>
  <c r="M208" i="3" s="1"/>
  <c r="L185" i="3" a="1"/>
  <c r="L185" i="3" s="1"/>
  <c r="M185" i="3" s="1"/>
  <c r="L101" i="3" a="1"/>
  <c r="L101" i="3" s="1"/>
  <c r="M101" i="3" s="1"/>
  <c r="L148" i="3" a="1"/>
  <c r="L148" i="3" s="1"/>
  <c r="M148" i="3" s="1"/>
  <c r="L139" i="3" a="1"/>
  <c r="L139" i="3" s="1"/>
  <c r="M139" i="3" s="1"/>
  <c r="L145" i="3" a="1"/>
  <c r="L145" i="3" s="1"/>
  <c r="M145" i="3" s="1"/>
  <c r="L159" i="3" a="1"/>
  <c r="L159" i="3" s="1"/>
  <c r="M159" i="3" s="1"/>
  <c r="L193" i="3" a="1"/>
  <c r="L193" i="3" s="1"/>
  <c r="M193" i="3" s="1"/>
  <c r="L167" i="3" a="1"/>
  <c r="L167" i="3" s="1"/>
  <c r="M167" i="3" s="1"/>
  <c r="L133" i="3" a="1"/>
  <c r="L133" i="3" s="1"/>
  <c r="M133" i="3" s="1"/>
  <c r="L206" i="3" a="1"/>
  <c r="L206" i="3" s="1"/>
  <c r="M206" i="3" s="1"/>
  <c r="L182" i="3" a="1"/>
  <c r="L182" i="3" s="1"/>
  <c r="M182" i="3" s="1"/>
  <c r="L195" i="3" a="1"/>
  <c r="L195" i="3" s="1"/>
  <c r="M195" i="3" s="1"/>
  <c r="L146" i="3" a="1"/>
  <c r="L146" i="3" s="1"/>
  <c r="M146" i="3" s="1"/>
  <c r="L203" i="3" a="1"/>
  <c r="L203" i="3" s="1"/>
  <c r="M203" i="3" s="1"/>
  <c r="L40" i="3" a="1"/>
  <c r="L40" i="3" s="1"/>
  <c r="M40" i="3" s="1"/>
  <c r="Y154" i="3" a="1"/>
  <c r="Y154" i="3" s="1"/>
  <c r="Y203" i="3" a="1"/>
  <c r="Y203" i="3" s="1"/>
  <c r="Y156" i="3" a="1"/>
  <c r="Y156" i="3" s="1"/>
  <c r="Y202" i="3" a="1"/>
  <c r="Y202" i="3" s="1"/>
  <c r="Y166" i="3" a="1"/>
  <c r="Y166" i="3" s="1"/>
  <c r="Y168" i="3" a="1"/>
  <c r="Y168" i="3" s="1"/>
  <c r="Y201" i="3" a="1"/>
  <c r="Y201" i="3" s="1"/>
  <c r="Y174" i="3" a="1"/>
  <c r="Y174" i="3" s="1"/>
  <c r="Y101" i="3" a="1"/>
  <c r="Y101" i="3" s="1"/>
  <c r="Y84" i="3" a="1"/>
  <c r="Y84" i="3" s="1"/>
  <c r="Y210" i="3" a="1"/>
  <c r="Y210" i="3" s="1"/>
  <c r="Y188" i="3" a="1"/>
  <c r="Y188" i="3" s="1"/>
  <c r="Y199" i="3" a="1"/>
  <c r="Y199" i="3" s="1"/>
  <c r="Y206" i="3" a="1"/>
  <c r="Y206" i="3" s="1"/>
  <c r="Y148" i="3" a="1"/>
  <c r="Y148" i="3" s="1"/>
  <c r="Y72" i="3" a="1"/>
  <c r="Y72" i="3" s="1"/>
  <c r="Y141" i="3" a="1"/>
  <c r="Y141" i="3" s="1"/>
  <c r="Q12" i="3"/>
  <c r="V12" i="3" s="1"/>
  <c r="P12" i="3"/>
  <c r="Y186" i="3" a="1"/>
  <c r="Y186" i="3" s="1"/>
  <c r="Y158" i="3" a="1"/>
  <c r="Y158" i="3" s="1"/>
  <c r="Y193" i="3" a="1"/>
  <c r="Y193" i="3" s="1"/>
  <c r="Y192" i="3" a="1"/>
  <c r="Y192" i="3" s="1"/>
  <c r="Y153" i="3" a="1"/>
  <c r="Y153" i="3" s="1"/>
  <c r="Y171" i="3" a="1"/>
  <c r="Y171" i="3" s="1"/>
  <c r="Y140" i="3" a="1"/>
  <c r="Y140" i="3" s="1"/>
  <c r="Y184" i="3" a="1"/>
  <c r="Y184" i="3" s="1"/>
  <c r="Y172" i="3" a="1"/>
  <c r="Y172" i="3" s="1"/>
  <c r="Y211" i="3" a="1"/>
  <c r="Y211" i="3" s="1"/>
  <c r="Y40" i="3" a="1"/>
  <c r="Y40" i="3" s="1"/>
  <c r="Y58" i="3" a="1"/>
  <c r="Y58" i="3" s="1"/>
  <c r="Y142" i="3" a="1"/>
  <c r="Y142" i="3" s="1"/>
  <c r="Y179" i="3" a="1"/>
  <c r="Y179" i="3" s="1"/>
  <c r="Y165" i="3" a="1"/>
  <c r="Y165" i="3" s="1"/>
  <c r="Y66" i="3" a="1"/>
  <c r="Y66" i="3" s="1"/>
  <c r="Y189" i="3" a="1"/>
  <c r="Y189" i="3" s="1"/>
  <c r="Y157" i="3" a="1"/>
  <c r="Y157" i="3" s="1"/>
  <c r="Y204" i="3" a="1"/>
  <c r="Y204" i="3" s="1"/>
  <c r="Y160" i="3" a="1"/>
  <c r="Y160" i="3" s="1"/>
  <c r="Y183" i="3" a="1"/>
  <c r="Y183" i="3" s="1"/>
  <c r="Y209" i="3" a="1"/>
  <c r="Y209" i="3" s="1"/>
  <c r="Y167" i="3" a="1"/>
  <c r="Y167" i="3" s="1"/>
  <c r="Y175" i="3" a="1"/>
  <c r="Y175" i="3" s="1"/>
  <c r="Y197" i="3" a="1"/>
  <c r="Y197" i="3" s="1"/>
  <c r="Y48" i="3" a="1"/>
  <c r="Y48" i="3" s="1"/>
  <c r="Y200" i="3" a="1"/>
  <c r="Y200" i="3" s="1"/>
  <c r="Y76" i="3" a="1"/>
  <c r="Y76" i="3" s="1"/>
  <c r="Y178" i="3" a="1"/>
  <c r="Y178" i="3" s="1"/>
  <c r="Y196" i="3" a="1"/>
  <c r="Y196" i="3" s="1"/>
  <c r="Y152" i="3" a="1"/>
  <c r="Y152" i="3" s="1"/>
  <c r="Y195" i="3" a="1"/>
  <c r="Y195" i="3" s="1"/>
  <c r="Y163" i="3" a="1"/>
  <c r="Y163" i="3" s="1"/>
  <c r="Y198" i="3" a="1"/>
  <c r="Y198" i="3" s="1"/>
  <c r="Y106" i="3" a="1"/>
  <c r="Y106" i="3" s="1"/>
  <c r="Y149" i="3" a="1"/>
  <c r="Y149" i="3" s="1"/>
  <c r="Y173" i="3" a="1"/>
  <c r="Y173" i="3" s="1"/>
  <c r="Y194" i="3" a="1"/>
  <c r="Y194" i="3" s="1"/>
  <c r="Y181" i="3" a="1"/>
  <c r="Y181" i="3" s="1"/>
  <c r="Y150" i="3" a="1"/>
  <c r="Y150" i="3" s="1"/>
  <c r="Y191" i="3" a="1"/>
  <c r="Y191" i="3" s="1"/>
  <c r="Y139" i="3" a="1"/>
  <c r="Y139" i="3" s="1"/>
  <c r="Y159" i="3" a="1"/>
  <c r="Y159" i="3" s="1"/>
  <c r="Y147" i="3" a="1"/>
  <c r="Y147" i="3" s="1"/>
  <c r="Y177" i="3" a="1"/>
  <c r="Y177" i="3" s="1"/>
  <c r="Y155" i="3" a="1"/>
  <c r="Y155" i="3" s="1"/>
  <c r="Y138" i="3" a="1"/>
  <c r="Y138" i="3" s="1"/>
  <c r="Y185" i="3" a="1"/>
  <c r="Y185" i="3" s="1"/>
  <c r="Y39" i="3" a="1"/>
  <c r="Y39" i="3" s="1"/>
  <c r="Y169" i="3" a="1"/>
  <c r="Y169" i="3" s="1"/>
  <c r="Y208" i="3" a="1"/>
  <c r="Y208" i="3" s="1"/>
  <c r="Y145" i="3" a="1"/>
  <c r="Y145" i="3" s="1"/>
  <c r="Y164" i="3" a="1"/>
  <c r="Y164" i="3" s="1"/>
  <c r="Y162" i="3" a="1"/>
  <c r="Y162" i="3" s="1"/>
  <c r="Y79" i="3" a="1"/>
  <c r="Y79" i="3" s="1"/>
  <c r="Y187" i="3" a="1"/>
  <c r="Y187" i="3" s="1"/>
  <c r="Y143" i="3" a="1"/>
  <c r="Y143" i="3" s="1"/>
  <c r="Y180" i="3" a="1"/>
  <c r="Y180" i="3" s="1"/>
  <c r="Y170" i="3" a="1"/>
  <c r="Y170" i="3" s="1"/>
  <c r="Y190" i="3" a="1"/>
  <c r="Y190" i="3" s="1"/>
  <c r="Y83" i="3" a="1"/>
  <c r="Y83" i="3" s="1"/>
  <c r="Y207" i="3" a="1"/>
  <c r="Y207" i="3" s="1"/>
  <c r="Y151" i="3" a="1"/>
  <c r="Y151" i="3" s="1"/>
  <c r="Y161" i="3" a="1"/>
  <c r="Y161" i="3" s="1"/>
  <c r="T26" i="3"/>
  <c r="W26" i="3"/>
  <c r="O26" i="3"/>
  <c r="Q26" i="3"/>
  <c r="V26" i="3" s="1"/>
  <c r="O17" i="3"/>
  <c r="Q17" i="3"/>
  <c r="V17" i="3" s="1"/>
  <c r="T17" i="3"/>
  <c r="W17" i="3"/>
  <c r="W13" i="3"/>
  <c r="O13" i="3"/>
  <c r="Q13" i="3"/>
  <c r="V13" i="3" s="1"/>
  <c r="T13" i="3"/>
  <c r="O28" i="3"/>
  <c r="L28" i="3" s="1" a="1"/>
  <c r="L28" i="3" s="1"/>
  <c r="M28" i="3" s="1"/>
  <c r="Q28" i="3"/>
  <c r="V28" i="3" s="1"/>
  <c r="T28" i="3"/>
  <c r="W28" i="3"/>
  <c r="O18" i="3"/>
  <c r="Q18" i="3"/>
  <c r="V18" i="3" s="1"/>
  <c r="T18" i="3"/>
  <c r="W18" i="3"/>
  <c r="T23" i="3"/>
  <c r="W23" i="3"/>
  <c r="O23" i="3"/>
  <c r="Q23" i="3"/>
  <c r="V23" i="3" s="1"/>
  <c r="O14" i="3"/>
  <c r="Q14" i="3"/>
  <c r="V14" i="3" s="1"/>
  <c r="T14" i="3"/>
  <c r="W14" i="3"/>
  <c r="Q15" i="3"/>
  <c r="V15" i="3" s="1"/>
  <c r="T15" i="3"/>
  <c r="W15" i="3"/>
  <c r="O15" i="3"/>
  <c r="T16" i="3"/>
  <c r="W16" i="3"/>
  <c r="O16" i="3"/>
  <c r="Q16" i="3"/>
  <c r="V16" i="3" s="1"/>
  <c r="W30" i="3"/>
  <c r="O30" i="3"/>
  <c r="L30" i="3" s="1" a="1"/>
  <c r="L30" i="3" s="1"/>
  <c r="M30" i="3" s="1"/>
  <c r="Q30" i="3"/>
  <c r="V30" i="3" s="1"/>
  <c r="T30" i="3"/>
  <c r="O31" i="3"/>
  <c r="L31" i="3" s="1" a="1"/>
  <c r="L31" i="3" s="1"/>
  <c r="M31" i="3" s="1"/>
  <c r="Q31" i="3"/>
  <c r="V31" i="3" s="1"/>
  <c r="T31" i="3"/>
  <c r="W31" i="3"/>
  <c r="Q22" i="3"/>
  <c r="V22" i="3" s="1"/>
  <c r="T22" i="3"/>
  <c r="W22" i="3"/>
  <c r="O22" i="3"/>
  <c r="O27" i="3"/>
  <c r="Q27" i="3"/>
  <c r="V27" i="3" s="1"/>
  <c r="T27" i="3"/>
  <c r="W27" i="3"/>
  <c r="Q29" i="3"/>
  <c r="V29" i="3" s="1"/>
  <c r="T29" i="3"/>
  <c r="W29" i="3"/>
  <c r="O29" i="3"/>
  <c r="L29" i="3" s="1" a="1"/>
  <c r="L29" i="3" s="1"/>
  <c r="M29" i="3" s="1"/>
  <c r="T19" i="3"/>
  <c r="W19" i="3"/>
  <c r="O19" i="3"/>
  <c r="Q19" i="3"/>
  <c r="V19" i="3" s="1"/>
  <c r="O21" i="3"/>
  <c r="Q21" i="3"/>
  <c r="V21" i="3" s="1"/>
  <c r="T21" i="3"/>
  <c r="W21" i="3"/>
  <c r="W20" i="3"/>
  <c r="O20" i="3"/>
  <c r="Q20" i="3"/>
  <c r="V20" i="3" s="1"/>
  <c r="T20" i="3"/>
  <c r="O24" i="3"/>
  <c r="Q24" i="3"/>
  <c r="V24" i="3" s="1"/>
  <c r="T24" i="3"/>
  <c r="W24" i="3"/>
  <c r="O25" i="3"/>
  <c r="Q25" i="3"/>
  <c r="V25" i="3" s="1"/>
  <c r="T25" i="3"/>
  <c r="W25" i="3"/>
  <c r="Q32" i="3"/>
  <c r="V32" i="3" s="1"/>
  <c r="T32" i="3"/>
  <c r="W32" i="3"/>
  <c r="O32" i="3"/>
  <c r="O12" i="3"/>
  <c r="W12" i="3"/>
  <c r="T12" i="3"/>
  <c r="A49" i="2"/>
  <c r="E47" i="8"/>
  <c r="D47" i="8"/>
  <c r="G47" i="8"/>
  <c r="C47" i="8"/>
  <c r="F47" i="8"/>
  <c r="G49" i="8"/>
  <c r="F49" i="8"/>
  <c r="E49" i="8"/>
  <c r="D49" i="8"/>
  <c r="C49" i="8"/>
  <c r="G42" i="8"/>
  <c r="F48" i="8"/>
  <c r="E48" i="8"/>
  <c r="G48" i="8"/>
  <c r="D48" i="8"/>
  <c r="C48" i="8"/>
  <c r="C42" i="8"/>
  <c r="D42" i="8" s="1"/>
  <c r="E42" i="8" s="1"/>
  <c r="F42" i="8" s="1"/>
  <c r="G41" i="8"/>
  <c r="C41" i="8"/>
  <c r="D41" i="8" s="1"/>
  <c r="E41" i="8" s="1"/>
  <c r="F41" i="8" s="1"/>
  <c r="Y109" i="3" l="1" a="1"/>
  <c r="Y109" i="3" s="1"/>
  <c r="Y112" i="3" a="1"/>
  <c r="Y112" i="3" s="1"/>
  <c r="Y95" i="3" a="1"/>
  <c r="Y95" i="3" s="1"/>
  <c r="Y90" i="3" a="1"/>
  <c r="Y90" i="3" s="1"/>
  <c r="Y41" i="3" a="1"/>
  <c r="Y41" i="3" s="1"/>
  <c r="Y85" i="3" a="1"/>
  <c r="Y85" i="3" s="1"/>
  <c r="Y99" i="3" a="1"/>
  <c r="Y99" i="3" s="1"/>
  <c r="Y91" i="3" a="1"/>
  <c r="Y91" i="3" s="1"/>
  <c r="L54" i="3" a="1"/>
  <c r="L54" i="3" s="1"/>
  <c r="M54" i="3" s="1"/>
  <c r="L34" i="3" a="1"/>
  <c r="L34" i="3" s="1"/>
  <c r="M34" i="3" s="1"/>
  <c r="Y74" i="3" a="1"/>
  <c r="Y74" i="3" s="1"/>
  <c r="Y111" i="3" a="1"/>
  <c r="Y111" i="3" s="1"/>
  <c r="Y61" i="3" a="1"/>
  <c r="Y61" i="3" s="1"/>
  <c r="Y55" i="3" a="1"/>
  <c r="Y55" i="3" s="1"/>
  <c r="Y78" i="3" a="1"/>
  <c r="Y78" i="3" s="1"/>
  <c r="Y96" i="3" a="1"/>
  <c r="Y96" i="3" s="1"/>
  <c r="Y73" i="3" a="1"/>
  <c r="Y73" i="3" s="1"/>
  <c r="Y52" i="3" a="1"/>
  <c r="Y52" i="3" s="1"/>
  <c r="Y118" i="3" a="1"/>
  <c r="Y118" i="3" s="1"/>
  <c r="Y62" i="3" a="1"/>
  <c r="Y62" i="3" s="1"/>
  <c r="Y89" i="3" a="1"/>
  <c r="Y89" i="3" s="1"/>
  <c r="Y54" i="3" a="1"/>
  <c r="Y54" i="3" s="1"/>
  <c r="Y35" i="3" a="1"/>
  <c r="Y35" i="3" s="1"/>
  <c r="Y34" i="3" a="1"/>
  <c r="Y34" i="3" s="1"/>
  <c r="Y51" i="3" a="1"/>
  <c r="Y51" i="3" s="1"/>
  <c r="Y137" i="3" a="1"/>
  <c r="Y137" i="3" s="1"/>
  <c r="L48" i="3" a="1"/>
  <c r="L48" i="3" s="1"/>
  <c r="M48" i="3" s="1"/>
  <c r="L118" i="3" a="1"/>
  <c r="L118" i="3" s="1"/>
  <c r="M118" i="3" s="1"/>
  <c r="L58" i="3" a="1"/>
  <c r="L58" i="3" s="1"/>
  <c r="M58" i="3" s="1"/>
  <c r="L55" i="3" a="1"/>
  <c r="L55" i="3" s="1"/>
  <c r="M55" i="3" s="1"/>
  <c r="Y82" i="3" a="1"/>
  <c r="Y82" i="3" s="1"/>
  <c r="Y86" i="3" a="1"/>
  <c r="Y86" i="3" s="1"/>
  <c r="Y77" i="3" a="1"/>
  <c r="Y77" i="3" s="1"/>
  <c r="Y68" i="3" a="1"/>
  <c r="Y68" i="3" s="1"/>
  <c r="Y126" i="3" a="1"/>
  <c r="Y126" i="3" s="1"/>
  <c r="Y67" i="3" a="1"/>
  <c r="Y67" i="3" s="1"/>
  <c r="Y56" i="3" a="1"/>
  <c r="Y56" i="3" s="1"/>
  <c r="Y81" i="3" a="1"/>
  <c r="Y81" i="3" s="1"/>
  <c r="Y57" i="3" a="1"/>
  <c r="Y57" i="3" s="1"/>
  <c r="Y38" i="3" a="1"/>
  <c r="Y38" i="3" s="1"/>
  <c r="Y88" i="3" a="1"/>
  <c r="Y88" i="3" s="1"/>
  <c r="Y49" i="3" a="1"/>
  <c r="Y49" i="3" s="1"/>
  <c r="Y102" i="3" a="1"/>
  <c r="Y102" i="3" s="1"/>
  <c r="Y132" i="3" a="1"/>
  <c r="Y132" i="3" s="1"/>
  <c r="Y134" i="3" a="1"/>
  <c r="Y134" i="3" s="1"/>
  <c r="Y115" i="3" a="1"/>
  <c r="Y115" i="3" s="1"/>
  <c r="Y114" i="3" a="1"/>
  <c r="Y114" i="3" s="1"/>
  <c r="Y103" i="3" a="1"/>
  <c r="Y103" i="3" s="1"/>
  <c r="Y124" i="3" a="1"/>
  <c r="Y124" i="3" s="1"/>
  <c r="Y104" i="3" a="1"/>
  <c r="Y104" i="3" s="1"/>
  <c r="Y120" i="3" a="1"/>
  <c r="Y120" i="3" s="1"/>
  <c r="Y108" i="3" a="1"/>
  <c r="Y108" i="3" s="1"/>
  <c r="Y117" i="3" a="1"/>
  <c r="Y117" i="3" s="1"/>
  <c r="Y127" i="3" a="1"/>
  <c r="Y127" i="3" s="1"/>
  <c r="Y122" i="3" a="1"/>
  <c r="Y122" i="3" s="1"/>
  <c r="Y128" i="3" a="1"/>
  <c r="Y128" i="3" s="1"/>
  <c r="Y130" i="3" a="1"/>
  <c r="Y130" i="3" s="1"/>
  <c r="Y135" i="3" a="1"/>
  <c r="Y135" i="3" s="1"/>
  <c r="Y125" i="3" a="1"/>
  <c r="Y125" i="3" s="1"/>
  <c r="L86" i="3" a="1"/>
  <c r="L86" i="3" s="1"/>
  <c r="M86" i="3" s="1"/>
  <c r="Y98" i="3" a="1"/>
  <c r="Y98" i="3" s="1"/>
  <c r="L123" i="3" a="1"/>
  <c r="L123" i="3" s="1"/>
  <c r="M123" i="3" s="1"/>
  <c r="L41" i="3" a="1"/>
  <c r="L41" i="3" s="1"/>
  <c r="M41" i="3" s="1"/>
  <c r="L124" i="3" a="1"/>
  <c r="L124" i="3" s="1"/>
  <c r="M124" i="3" s="1"/>
  <c r="L52" i="3" a="1"/>
  <c r="L52" i="3" s="1"/>
  <c r="M52" i="3" s="1"/>
  <c r="L135" i="3" a="1"/>
  <c r="L135" i="3" s="1"/>
  <c r="M135" i="3" s="1"/>
  <c r="L128" i="3" a="1"/>
  <c r="L128" i="3" s="1"/>
  <c r="M128" i="3" s="1"/>
  <c r="L121" i="3" a="1"/>
  <c r="L121" i="3" s="1"/>
  <c r="M121" i="3" s="1"/>
  <c r="Y64" i="3" a="1"/>
  <c r="Y64" i="3" s="1"/>
  <c r="L33" i="3" a="1"/>
  <c r="L33" i="3" s="1"/>
  <c r="M33" i="3" s="1"/>
  <c r="L53" i="3" a="1"/>
  <c r="L53" i="3" s="1"/>
  <c r="M53" i="3" s="1"/>
  <c r="L130" i="3" a="1"/>
  <c r="L130" i="3" s="1"/>
  <c r="M130" i="3" s="1"/>
  <c r="L115" i="3" a="1"/>
  <c r="L115" i="3" s="1"/>
  <c r="M115" i="3" s="1"/>
  <c r="L111" i="3" a="1"/>
  <c r="L111" i="3" s="1"/>
  <c r="M111" i="3" s="1"/>
  <c r="L79" i="3" a="1"/>
  <c r="L79" i="3" s="1"/>
  <c r="M79" i="3" s="1"/>
  <c r="L125" i="3" a="1"/>
  <c r="L125" i="3" s="1"/>
  <c r="M125" i="3" s="1"/>
  <c r="L120" i="3" a="1"/>
  <c r="L120" i="3" s="1"/>
  <c r="M120" i="3" s="1"/>
  <c r="L91" i="3" a="1"/>
  <c r="L91" i="3" s="1"/>
  <c r="M91" i="3" s="1"/>
  <c r="L112" i="3" a="1"/>
  <c r="L112" i="3" s="1"/>
  <c r="M112" i="3" s="1"/>
  <c r="L43" i="3" a="1"/>
  <c r="L43" i="3" s="1"/>
  <c r="M43" i="3" s="1"/>
  <c r="L126" i="3" a="1"/>
  <c r="L126" i="3" s="1"/>
  <c r="M126" i="3" s="1"/>
  <c r="L92" i="3" a="1"/>
  <c r="L92" i="3" s="1"/>
  <c r="M92" i="3" s="1"/>
  <c r="L72" i="3" a="1"/>
  <c r="L72" i="3" s="1"/>
  <c r="M72" i="3" s="1"/>
  <c r="L103" i="3" a="1"/>
  <c r="L103" i="3" s="1"/>
  <c r="M103" i="3" s="1"/>
  <c r="Y116" i="3" a="1"/>
  <c r="Y116" i="3" s="1"/>
  <c r="Y33" i="3" a="1"/>
  <c r="Y33" i="3" s="1"/>
  <c r="L81" i="3" a="1"/>
  <c r="L81" i="3" s="1"/>
  <c r="M81" i="3" s="1"/>
  <c r="L96" i="3" a="1"/>
  <c r="L96" i="3" s="1"/>
  <c r="M96" i="3" s="1"/>
  <c r="L95" i="3" a="1"/>
  <c r="L95" i="3" s="1"/>
  <c r="M95" i="3" s="1"/>
  <c r="L73" i="3" a="1"/>
  <c r="L73" i="3" s="1"/>
  <c r="M73" i="3" s="1"/>
  <c r="L88" i="3" a="1"/>
  <c r="L88" i="3" s="1"/>
  <c r="M88" i="3" s="1"/>
  <c r="L114" i="3" a="1"/>
  <c r="L114" i="3" s="1"/>
  <c r="M114" i="3" s="1"/>
  <c r="L50" i="3" a="1"/>
  <c r="L50" i="3" s="1"/>
  <c r="M50" i="3" s="1"/>
  <c r="Y12" i="3" a="1"/>
  <c r="Y12" i="3" s="1"/>
  <c r="Y36" i="3" a="1"/>
  <c r="Y36" i="3" s="1"/>
  <c r="L108" i="3" a="1"/>
  <c r="L108" i="3" s="1"/>
  <c r="M108" i="3" s="1"/>
  <c r="L134" i="3" a="1"/>
  <c r="L134" i="3" s="1"/>
  <c r="M134" i="3" s="1"/>
  <c r="L68" i="3" a="1"/>
  <c r="L68" i="3" s="1"/>
  <c r="M68" i="3" s="1"/>
  <c r="L45" i="3" a="1"/>
  <c r="L45" i="3" s="1"/>
  <c r="M45" i="3" s="1"/>
  <c r="Y44" i="3" a="1"/>
  <c r="Y44" i="3" s="1"/>
  <c r="L60" i="3" a="1"/>
  <c r="L60" i="3" s="1"/>
  <c r="M60" i="3" s="1"/>
  <c r="L132" i="3" a="1"/>
  <c r="L132" i="3" s="1"/>
  <c r="M132" i="3" s="1"/>
  <c r="L78" i="3" a="1"/>
  <c r="L78" i="3" s="1"/>
  <c r="M78" i="3" s="1"/>
  <c r="L82" i="3" a="1"/>
  <c r="L82" i="3" s="1"/>
  <c r="M82" i="3" s="1"/>
  <c r="L49" i="3" a="1"/>
  <c r="L49" i="3" s="1"/>
  <c r="M49" i="3" s="1"/>
  <c r="L62" i="3" a="1"/>
  <c r="L62" i="3" s="1"/>
  <c r="M62" i="3" s="1"/>
  <c r="Y80" i="3" a="1"/>
  <c r="Y80" i="3" s="1"/>
  <c r="L77" i="3" a="1"/>
  <c r="L77" i="3" s="1"/>
  <c r="M77" i="3" s="1"/>
  <c r="L117" i="3" a="1"/>
  <c r="L117" i="3" s="1"/>
  <c r="M117" i="3" s="1"/>
  <c r="L64" i="3" a="1"/>
  <c r="L64" i="3" s="1"/>
  <c r="M64" i="3" s="1"/>
  <c r="L116" i="3" a="1"/>
  <c r="L116" i="3" s="1"/>
  <c r="M116" i="3" s="1"/>
  <c r="L61" i="3" a="1"/>
  <c r="L61" i="3" s="1"/>
  <c r="M61" i="3" s="1"/>
  <c r="L57" i="3" a="1"/>
  <c r="L57" i="3" s="1"/>
  <c r="M57" i="3" s="1"/>
  <c r="L67" i="3" a="1"/>
  <c r="L67" i="3" s="1"/>
  <c r="M67" i="3" s="1"/>
  <c r="L122" i="3" a="1"/>
  <c r="L122" i="3" s="1"/>
  <c r="M122" i="3" s="1"/>
  <c r="L109" i="3" a="1"/>
  <c r="L109" i="3" s="1"/>
  <c r="M109" i="3" s="1"/>
  <c r="L74" i="3" a="1"/>
  <c r="L74" i="3" s="1"/>
  <c r="M74" i="3" s="1"/>
  <c r="L38" i="3" a="1"/>
  <c r="L38" i="3" s="1"/>
  <c r="M38" i="3" s="1"/>
  <c r="L36" i="3" a="1"/>
  <c r="L36" i="3" s="1"/>
  <c r="M36" i="3" s="1"/>
  <c r="Y65" i="3" a="1"/>
  <c r="Y65" i="3" s="1"/>
  <c r="Y105" i="3" a="1"/>
  <c r="Y105" i="3" s="1"/>
  <c r="Y93" i="3" a="1"/>
  <c r="Y93" i="3" s="1"/>
  <c r="L110" i="3" a="1"/>
  <c r="L110" i="3" s="1"/>
  <c r="M110" i="3" s="1"/>
  <c r="L65" i="3" a="1"/>
  <c r="L65" i="3" s="1"/>
  <c r="M65" i="3" s="1"/>
  <c r="L105" i="3" a="1"/>
  <c r="L105" i="3" s="1"/>
  <c r="M105" i="3" s="1"/>
  <c r="L44" i="3" a="1"/>
  <c r="L44" i="3" s="1"/>
  <c r="M44" i="3" s="1"/>
  <c r="L80" i="3" a="1"/>
  <c r="L80" i="3" s="1"/>
  <c r="M80" i="3" s="1"/>
  <c r="Y70" i="3" a="1"/>
  <c r="Y70" i="3" s="1"/>
  <c r="L19" i="3" a="1"/>
  <c r="L19" i="3" s="1"/>
  <c r="M19" i="3" s="1"/>
  <c r="L97" i="3" a="1"/>
  <c r="L97" i="3" s="1"/>
  <c r="M97" i="3" s="1"/>
  <c r="L18" i="3" a="1"/>
  <c r="L18" i="3" s="1"/>
  <c r="M18" i="3" s="1"/>
  <c r="L17" i="3" a="1"/>
  <c r="L17" i="3" s="1"/>
  <c r="M17" i="3" s="1"/>
  <c r="Y97" i="3" a="1"/>
  <c r="Y97" i="3" s="1"/>
  <c r="Y71" i="3" a="1"/>
  <c r="Y71" i="3" s="1"/>
  <c r="L98" i="3" a="1"/>
  <c r="L98" i="3" s="1"/>
  <c r="M98" i="3" s="1"/>
  <c r="L127" i="3" a="1"/>
  <c r="L127" i="3" s="1"/>
  <c r="M127" i="3" s="1"/>
  <c r="L85" i="3" a="1"/>
  <c r="L85" i="3" s="1"/>
  <c r="M85" i="3" s="1"/>
  <c r="L70" i="3" a="1"/>
  <c r="L70" i="3" s="1"/>
  <c r="M70" i="3" s="1"/>
  <c r="L13" i="3" a="1"/>
  <c r="L13" i="3" s="1"/>
  <c r="M13" i="3" s="1"/>
  <c r="L56" i="3" a="1"/>
  <c r="L56" i="3" s="1"/>
  <c r="M56" i="3" s="1"/>
  <c r="L93" i="3" a="1"/>
  <c r="L93" i="3" s="1"/>
  <c r="M93" i="3" s="1"/>
  <c r="L16" i="3" a="1"/>
  <c r="L16" i="3" s="1"/>
  <c r="M16" i="3" s="1"/>
  <c r="L71" i="3" a="1"/>
  <c r="L71" i="3" s="1"/>
  <c r="M71" i="3" s="1"/>
  <c r="L15" i="3" a="1"/>
  <c r="L15" i="3" s="1"/>
  <c r="M15" i="3" s="1"/>
  <c r="L32" i="3" a="1"/>
  <c r="L32" i="3" s="1"/>
  <c r="M32" i="3" s="1"/>
  <c r="L12" i="3" a="1"/>
  <c r="L12" i="3" s="1"/>
  <c r="L14" i="3" a="1"/>
  <c r="L14" i="3" s="1"/>
  <c r="M14" i="3" s="1"/>
  <c r="Y19" i="3" a="1"/>
  <c r="Y19" i="3" s="1"/>
  <c r="Y21" i="3" a="1"/>
  <c r="Y21" i="3" s="1"/>
  <c r="Y32" i="3" a="1"/>
  <c r="Y32" i="3" s="1"/>
  <c r="Y18" i="3" a="1"/>
  <c r="Y18" i="3" s="1"/>
  <c r="Y25" i="3" a="1"/>
  <c r="Y25" i="3" s="1"/>
  <c r="Y14" i="3" a="1"/>
  <c r="Y14" i="3" s="1"/>
  <c r="Y22" i="3" a="1"/>
  <c r="Y22" i="3" s="1"/>
  <c r="Y17" i="3" a="1"/>
  <c r="Y17" i="3" s="1"/>
  <c r="Y29" i="3" a="1"/>
  <c r="Y29" i="3" s="1"/>
  <c r="Y28" i="3" a="1"/>
  <c r="Y28" i="3" s="1"/>
  <c r="Y31" i="3" a="1"/>
  <c r="Y31" i="3" s="1"/>
  <c r="Y24" i="3" a="1"/>
  <c r="Y24" i="3" s="1"/>
  <c r="Y16" i="3" a="1"/>
  <c r="Y16" i="3" s="1"/>
  <c r="Y27" i="3" a="1"/>
  <c r="Y27" i="3" s="1"/>
  <c r="Y13" i="3" a="1"/>
  <c r="Y13" i="3" s="1"/>
  <c r="Y30" i="3" a="1"/>
  <c r="Y30" i="3" s="1"/>
  <c r="Y15" i="3" a="1"/>
  <c r="Y15" i="3" s="1"/>
  <c r="Y23" i="3" a="1"/>
  <c r="Y23" i="3" s="1"/>
  <c r="Y20" i="3" a="1"/>
  <c r="Y20" i="3" s="1"/>
  <c r="Y26" i="3" a="1"/>
  <c r="Y26" i="3" s="1"/>
  <c r="L22" i="3" a="1"/>
  <c r="L22" i="3" s="1"/>
  <c r="M22" i="3" s="1"/>
  <c r="L20" i="3" a="1"/>
  <c r="L20" i="3" s="1"/>
  <c r="M20" i="3" s="1"/>
  <c r="G44" i="8"/>
  <c r="L21" i="3" a="1"/>
  <c r="L21" i="3" s="1"/>
  <c r="M21" i="3" s="1"/>
  <c r="L23" i="3" a="1"/>
  <c r="L23" i="3" s="1"/>
  <c r="M23" i="3" s="1"/>
  <c r="L24" i="3" a="1"/>
  <c r="L24" i="3" s="1"/>
  <c r="M24" i="3" s="1"/>
  <c r="L25" i="3" a="1"/>
  <c r="L25" i="3" s="1"/>
  <c r="M25" i="3" s="1"/>
  <c r="L26" i="3" a="1"/>
  <c r="L26" i="3" s="1"/>
  <c r="M26" i="3" s="1"/>
  <c r="L27" i="3" a="1"/>
  <c r="L27" i="3" s="1"/>
  <c r="M27" i="3" s="1"/>
  <c r="M12" i="3" l="1"/>
  <c r="K37" i="3"/>
  <c r="E38" i="2" l="1"/>
  <c r="U37" i="3"/>
  <c r="C40" i="8"/>
  <c r="D40" i="8" s="1"/>
  <c r="Q37" i="3"/>
  <c r="V37" i="3" s="1"/>
  <c r="T37" i="3"/>
  <c r="O37" i="3"/>
  <c r="G40" i="8"/>
  <c r="P37" i="3"/>
  <c r="W37" i="3"/>
  <c r="Y37" i="3" l="1" a="1"/>
  <c r="Y37" i="3" s="1"/>
  <c r="E40" i="8"/>
  <c r="F40" i="8" s="1"/>
  <c r="G37" i="8" s="1"/>
  <c r="L37" i="3" a="1"/>
  <c r="L37" i="3" s="1"/>
  <c r="E37" i="2" l="1"/>
  <c r="F38" i="2" s="1"/>
  <c r="C38" i="2" s="1"/>
  <c r="M37" i="3"/>
  <c r="F16" i="2" s="1"/>
  <c r="F27" i="2" s="1"/>
  <c r="F37" i="2" l="1"/>
  <c r="C37" i="2" s="1"/>
  <c r="F26" i="2"/>
  <c r="F36" i="2" s="1"/>
  <c r="C36" i="2" s="1"/>
  <c r="I26" i="2" l="1"/>
  <c r="F31" i="2"/>
  <c r="F32" i="2" s="1"/>
  <c r="F35" i="2" s="1"/>
  <c r="C3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Lukas Berard</author>
  </authors>
  <commentList>
    <comment ref="Y4" authorId="0" shapeId="0" xr:uid="{B5AD6C61-9E0A-4F2B-829E-351FE6FEE0DB}">
      <text>
        <r>
          <rPr>
            <b/>
            <sz val="9"/>
            <color indexed="81"/>
            <rFont val="Segoe UI"/>
            <family val="2"/>
          </rPr>
          <t>Lukas Berard:
Dynamischer Druckbereich - mit Excel [automatisch angepasster Druckbereich]</t>
        </r>
        <r>
          <rPr>
            <sz val="9"/>
            <color indexed="81"/>
            <rFont val="Segoe UI"/>
            <family val="2"/>
          </rPr>
          <t xml:space="preserve">
https://www.youtube.com/watch?v=qNl4Hw3gSVk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<sst xmlns="http://schemas.openxmlformats.org/spreadsheetml/2006/main" count="282" uniqueCount="247">
  <si>
    <t>Kinder- und Jugendförderplan Nordrhein-Westfalen</t>
  </si>
  <si>
    <t>Kurzanleitung:</t>
  </si>
  <si>
    <t xml:space="preserve">geförderte Maßnahme nach Position 1.1.3 </t>
  </si>
  <si>
    <t>Wichtig:
alle grauen Felder ausfüllen!</t>
  </si>
  <si>
    <t>Träger: Jugend des Deutschen Alpenvereins -</t>
  </si>
  <si>
    <t>Landesverband Nordrhein-Westfalen</t>
  </si>
  <si>
    <t>Veranstalter</t>
  </si>
  <si>
    <t>Sektion</t>
  </si>
  <si>
    <t>Juref</t>
  </si>
  <si>
    <t>Automatische Kontrolle ob alle grauen Felder ausgefüllt sind.</t>
  </si>
  <si>
    <t>Straße, Nr.</t>
  </si>
  <si>
    <t>Email</t>
  </si>
  <si>
    <t>PLZ, Ort</t>
  </si>
  <si>
    <t>Leitung</t>
  </si>
  <si>
    <t>Kontoinhaber</t>
  </si>
  <si>
    <t>Telefon</t>
  </si>
  <si>
    <t>IBAN</t>
  </si>
  <si>
    <t>Veranstaltung</t>
  </si>
  <si>
    <t>Titel</t>
  </si>
  <si>
    <r>
      <t xml:space="preserve">Unbedingt eine </t>
    </r>
    <r>
      <rPr>
        <b/>
        <i/>
        <sz val="9"/>
        <color theme="1"/>
        <rFont val="Calibri"/>
        <family val="2"/>
        <scheme val="minor"/>
      </rPr>
      <t>konkrete Adresse angeben</t>
    </r>
    <r>
      <rPr>
        <i/>
        <sz val="9"/>
        <color theme="1"/>
        <rFont val="Calibri"/>
        <family val="2"/>
        <scheme val="minor"/>
      </rPr>
      <t>, da diese für die Datenerhebung nötig ist. 
Bei Fahrten mit Ortswechel die erste Adresse angeben.</t>
    </r>
  </si>
  <si>
    <t>Land, PLZ, Ort</t>
  </si>
  <si>
    <t>Datum - Start</t>
  </si>
  <si>
    <t>Ende</t>
  </si>
  <si>
    <t>Tage</t>
  </si>
  <si>
    <t>Der Wert "Tage" wird automatisch aus den Daten berechnet - als Hilfe für "Bewilligte Tage"</t>
  </si>
  <si>
    <t>Bewilligte Tage (ggf. kürzer)</t>
  </si>
  <si>
    <t>TNT gemäß Liste</t>
  </si>
  <si>
    <r>
      <rPr>
        <b/>
        <i/>
        <sz val="9"/>
        <color rgb="FF000000"/>
        <rFont val="Calibri"/>
        <family val="2"/>
        <scheme val="minor"/>
      </rPr>
      <t>Bewilligte Tage</t>
    </r>
    <r>
      <rPr>
        <i/>
        <sz val="9"/>
        <color rgb="FF000000"/>
        <rFont val="Calibri"/>
        <family val="2"/>
        <scheme val="minor"/>
      </rPr>
      <t xml:space="preserve"> müssen extra angegeben werden. Meistens entsprechen diese den tatsächlichen Tagen aus "Tage", sie </t>
    </r>
    <r>
      <rPr>
        <b/>
        <i/>
        <sz val="9"/>
        <color rgb="FF000000"/>
        <rFont val="Calibri"/>
        <family val="2"/>
        <scheme val="minor"/>
      </rPr>
      <t>können</t>
    </r>
    <r>
      <rPr>
        <i/>
        <sz val="9"/>
        <color rgb="FF000000"/>
        <rFont val="Calibri"/>
        <family val="2"/>
        <scheme val="minor"/>
      </rPr>
      <t xml:space="preserve"> jedoch </t>
    </r>
    <r>
      <rPr>
        <b/>
        <i/>
        <sz val="9"/>
        <color rgb="FF000000"/>
        <rFont val="Calibri"/>
        <family val="2"/>
        <scheme val="minor"/>
      </rPr>
      <t>abweichen</t>
    </r>
    <r>
      <rPr>
        <i/>
        <sz val="9"/>
        <color rgb="FF000000"/>
        <rFont val="Calibri"/>
        <family val="2"/>
        <scheme val="minor"/>
      </rPr>
      <t xml:space="preserve"> (z.B. bei mehr als 7 Tagen oder</t>
    </r>
    <r>
      <rPr>
        <b/>
        <i/>
        <sz val="9"/>
        <color rgb="FF000000"/>
        <rFont val="Calibri"/>
        <family val="2"/>
        <scheme val="minor"/>
      </rPr>
      <t xml:space="preserve"> bei Bildungsmaßnahmen</t>
    </r>
    <r>
      <rPr>
        <i/>
        <sz val="9"/>
        <color rgb="FF000000"/>
        <rFont val="Calibri"/>
        <family val="2"/>
        <scheme val="minor"/>
      </rPr>
      <t>).</t>
    </r>
  </si>
  <si>
    <t>Art der Veranstaltung</t>
  </si>
  <si>
    <t>1: Ferienmaßnahme (6 bis 21 Jahre)
2: Bildungsmaßnahme "Kinder und Jugendliche" (6 bis 21 Jahre)
3: Bildungsmaßnahme "Multiplikator*innen" (min. 13 Jahre)</t>
  </si>
  <si>
    <t>Fördermittel</t>
  </si>
  <si>
    <t>FM</t>
  </si>
  <si>
    <t>BM</t>
  </si>
  <si>
    <t>Beantragt</t>
  </si>
  <si>
    <t>Bewilligt</t>
  </si>
  <si>
    <t>Basis TNT Satz</t>
  </si>
  <si>
    <r>
      <rPr>
        <b/>
        <i/>
        <sz val="9"/>
        <color theme="1"/>
        <rFont val="Calibri"/>
        <family val="2"/>
        <scheme val="minor"/>
      </rPr>
      <t xml:space="preserve">Wichtig die Förderung setzt eine vegetarische Ernährung und alkoholfreie Durchführung der Fahrt voraus.
</t>
    </r>
    <r>
      <rPr>
        <i/>
        <sz val="9"/>
        <color theme="1"/>
        <rFont val="Calibri"/>
        <family val="2"/>
        <scheme val="minor"/>
      </rPr>
      <t>Die Angaben müssen auf dem Tabellenblatt Nachhaltigkeit getätigt werden.</t>
    </r>
  </si>
  <si>
    <t>Zusatzförderung Nachhaltigkeit</t>
  </si>
  <si>
    <t>TNT Satz aus KJFP Mitteln</t>
  </si>
  <si>
    <t>TNT Satz aus JDAV-NRW Eigenmitteln</t>
  </si>
  <si>
    <t>Abrechnung</t>
  </si>
  <si>
    <t>Ausgaben</t>
  </si>
  <si>
    <t>Einnahmen</t>
  </si>
  <si>
    <t>Unterkunft u Verpf.</t>
  </si>
  <si>
    <t>Zuschuss KJFP</t>
  </si>
  <si>
    <t>Honorare</t>
  </si>
  <si>
    <t>jdav-NRW Mittel</t>
  </si>
  <si>
    <t>Fahrtkosten</t>
  </si>
  <si>
    <t>öffentl. Mittel</t>
  </si>
  <si>
    <t>Verbrauchsmaterial</t>
  </si>
  <si>
    <t>TN-Beiträge</t>
  </si>
  <si>
    <t>Miete, Sonstiges</t>
  </si>
  <si>
    <t>Sonstige Einnah.</t>
  </si>
  <si>
    <t>Summe</t>
  </si>
  <si>
    <t>Eigenleistung Veranstalter (Sektionsanteil)</t>
  </si>
  <si>
    <t>Automatische Kontrollen</t>
  </si>
  <si>
    <t>Kriterium</t>
  </si>
  <si>
    <t>mögliche Lösung</t>
  </si>
  <si>
    <t>Sektionsanteil Null oder Negativ</t>
  </si>
  <si>
    <r>
      <t xml:space="preserve">Damit ihr unkompliziert alle Zuschüsse abrufen könnt, empfehlen wir einen </t>
    </r>
    <r>
      <rPr>
        <b/>
        <i/>
        <sz val="9"/>
        <color rgb="FF000000"/>
        <rFont val="Calibri"/>
        <family val="2"/>
      </rPr>
      <t>Sektionsanteil von min. -500€</t>
    </r>
    <r>
      <rPr>
        <i/>
        <sz val="9"/>
        <color rgb="FF000000"/>
        <rFont val="Calibri"/>
        <family val="2"/>
      </rPr>
      <t>.</t>
    </r>
  </si>
  <si>
    <t>Min. 10% aus Eigenmittel</t>
  </si>
  <si>
    <t>Der Eigenanteil darf durch die Teilnehmerbeiträge (TN-Gebühr) erbracht werden.</t>
  </si>
  <si>
    <t>Min. 7 TN förderfähig</t>
  </si>
  <si>
    <t>Förderfähige Angebote sind üblicherweise für junge Menschen zwischen 6 und unter 21 Jahren gedacht, mit Ausnahmen für besondere Maßnahmen bis zum 27 Lebensjahr und intergenerative Angebote mit Schwerpunkt auf der Jugendförderung.</t>
  </si>
  <si>
    <t>Mehrzahl der TN förderfähig</t>
  </si>
  <si>
    <t>Mit der Unterschrift bestätige ich, dass</t>
  </si>
  <si>
    <t>1. die Fahrt gemäß den Richtlinien der JDAV und des Landes Sport Bundes NRW durchgeführt wurde.</t>
  </si>
  <si>
    <t>2. die Maßnahme gemäß des beantragten Konzeptes durchgeführt wurde (nur bei Bildungsmaßnahmen).</t>
  </si>
  <si>
    <t>3. lediglich die in der Excel-Mappe grau hinterlegten Felder ausgefüllt wurden und keine Veränderung an anderen Feldern oder darin hinterlegten Formeln vorgenommen wurde.</t>
  </si>
  <si>
    <t>4. der ausgefüllte Wirtschaftlichkeitsdialog und die Einzelbelege eingereicht werden.</t>
  </si>
  <si>
    <t>Unterschrift im Nachinein auf dem PDF ergänzen</t>
  </si>
  <si>
    <t xml:space="preserve">Für die Richtigkeit der Angaben: </t>
  </si>
  <si>
    <t>Ort / Datum</t>
  </si>
  <si>
    <t>Unterschrift (Leitung)</t>
  </si>
  <si>
    <r>
      <rPr>
        <b/>
        <i/>
        <sz val="9"/>
        <color rgb="FF000000"/>
        <rFont val="Calibri"/>
        <family val="2"/>
        <scheme val="minor"/>
      </rPr>
      <t>Ducken:</t>
    </r>
    <r>
      <rPr>
        <i/>
        <sz val="9"/>
        <color rgb="FF000000"/>
        <rFont val="Calibri"/>
        <family val="2"/>
        <scheme val="minor"/>
      </rPr>
      <t xml:space="preserve"> Du kannst einfach die "Gesamte Arbeitsmappe drucken" (siehe Bild)</t>
    </r>
  </si>
  <si>
    <r>
      <rPr>
        <b/>
        <i/>
        <sz val="9"/>
        <color theme="1"/>
        <rFont val="Calibri"/>
        <family val="2"/>
        <scheme val="minor"/>
      </rPr>
      <t xml:space="preserve"> oder </t>
    </r>
    <r>
      <rPr>
        <i/>
        <sz val="9"/>
        <color theme="1"/>
        <rFont val="Calibri"/>
        <family val="2"/>
        <scheme val="minor"/>
      </rPr>
      <t>die Seiten einzeln als PDF drucken und später zusammenfügen.</t>
    </r>
  </si>
  <si>
    <t>Titel:</t>
  </si>
  <si>
    <t>Tabellen ausfüllen</t>
  </si>
  <si>
    <t>Leitung:</t>
  </si>
  <si>
    <t>wird gedruckt bis Spalte E</t>
  </si>
  <si>
    <t>Einnahmen (ohne JDAV NRW-Zuschuss)</t>
  </si>
  <si>
    <t>Nr.</t>
  </si>
  <si>
    <t>Datum</t>
  </si>
  <si>
    <t>Was</t>
  </si>
  <si>
    <t>Kategorie</t>
  </si>
  <si>
    <t>Preis</t>
  </si>
  <si>
    <t>Info: 3.1.4 KJFP Pos. 1.3 Förderungsfähige Kosten</t>
  </si>
  <si>
    <t>E-1</t>
  </si>
  <si>
    <t>Summe TN-Beiträge</t>
  </si>
  <si>
    <t>3.1.4 KJFP Pos. 1.3 Förderungsfähige Kosten</t>
  </si>
  <si>
    <t>E-2</t>
  </si>
  <si>
    <t>öffentliche Mittel</t>
  </si>
  <si>
    <t>Den Sektionsanteil bitte nicht angeben – er ergibt sich aus der Differenz von Einnahmen und Ausgaben.</t>
  </si>
  <si>
    <t>1. Unterkunfts- und Verpflegungskosten</t>
  </si>
  <si>
    <t>Sonstige Einnahmen</t>
  </si>
  <si>
    <t>1.1 Übernachtungskosten mit Fremdbeleg</t>
  </si>
  <si>
    <t>Wichtig: Hier keinen Zuschuss der JDAV-NRW eintragen.</t>
  </si>
  <si>
    <t>1.2 Verpflegung (F, M, A nach Tagessatz)</t>
  </si>
  <si>
    <t>Summe Einnahmen</t>
  </si>
  <si>
    <t>1.3 Getränke (ausgenommen Pfand, Alkohol, etc.)</t>
  </si>
  <si>
    <t>(Außerhalb des Druckbereiches, da für private Verwendung)</t>
  </si>
  <si>
    <t>1.4 Turnhalle (nachgewiesene Nutzungskosten)</t>
  </si>
  <si>
    <t>Förderungsfähige Ausgaben (KJFP 1.3)</t>
  </si>
  <si>
    <t>1.5 Kleinbetragsrechnungen (Quittungen für Selbstverpflegung)</t>
  </si>
  <si>
    <t>Bezahlt von</t>
  </si>
  <si>
    <t>2. Honorare (bezogen auf Maßnahme)</t>
  </si>
  <si>
    <t>Bei Bedarf weitere Zeilen einfügen.</t>
  </si>
  <si>
    <t>2.1 Honorarverträge inkl. Vor- und Nachbereitung von Lehrgangsleitungen/</t>
  </si>
  <si>
    <t>Pro Rechnung (Beleg) eine Zeile verwenden. Bitte keine Ausgaben addieren!</t>
  </si>
  <si>
    <t>Referenten mit Einsatzzeiten und Unterrichtszeiten,</t>
  </si>
  <si>
    <t>(mit Buchungsvermerk und zweiter Unterschrift)</t>
  </si>
  <si>
    <t>2.2 Betreuungsvergütungen (für Ferienfreizeiten und Betreuungsangebote)</t>
  </si>
  <si>
    <t>2.3 Dokumentationen, Berichte</t>
  </si>
  <si>
    <t>Rückzahlungen der Ausgaben</t>
  </si>
  <si>
    <t>Wenn bei euch unterschiedliche Personen Ausgaben hatten, könnt ihr die Spalte "Bezahlt von" verwenden, um einfach auszurechen, wem ihr wie viel Geld auszahlen müsst.</t>
  </si>
  <si>
    <t>3. Fahrtkosten</t>
  </si>
  <si>
    <t>3.1 Reisekosten Lehrgangsleitungen (km-Abrechnung, Fahrausweise mit</t>
  </si>
  <si>
    <t>öffentlichen Verkehrsmitteln, Tankquittungen)</t>
  </si>
  <si>
    <t>3.2 Fahrtkostenerstattung für Teilnehmer</t>
  </si>
  <si>
    <t>4. Verbrauchsmaterial</t>
  </si>
  <si>
    <t>4.1 Bastelmaterialien</t>
  </si>
  <si>
    <t>4.2 Kleinmaterialien, die einer Maßnahme zuzuordnen sind</t>
  </si>
  <si>
    <t>4.3 Arbeitsmaterialien für Maßnahme (Folien, etc.)</t>
  </si>
  <si>
    <t>5. Miete / Sonstiges</t>
  </si>
  <si>
    <t>5.1 Raummiete (Kosten für Räumlichkeit)</t>
  </si>
  <si>
    <t>5.2 Hauskosten (z.B. Fremdrechnung über Strom und Reinigung)</t>
  </si>
  <si>
    <t>5.3 Miete Buskosten (Anreise Teilnehmer)</t>
  </si>
  <si>
    <t>5.4 Druckkosten (Fremdbeleg über Ausschreibung)</t>
  </si>
  <si>
    <t>5.5 Kopierkosten (Copy-Shop)</t>
  </si>
  <si>
    <t>5.6 Telefonkosten (Fremdbeleg)</t>
  </si>
  <si>
    <t>5.7 T-Shirts (an Teilnehmer überreicht)</t>
  </si>
  <si>
    <t>5.8 Geräteausleihe</t>
  </si>
  <si>
    <t>Summe Förderfähige Ausgaben (KJFP 1.3)</t>
  </si>
  <si>
    <t>Förderfähiger Restbetrag</t>
  </si>
  <si>
    <t>Träger:</t>
  </si>
  <si>
    <t>Jugend des Deutschen Alpenvereins Landesverband Nordrhein-Westfalen</t>
  </si>
  <si>
    <t>Ort:</t>
  </si>
  <si>
    <t>automatischer Druckbereich:</t>
  </si>
  <si>
    <t>Art der Maßnahme:</t>
  </si>
  <si>
    <t>Start:</t>
  </si>
  <si>
    <t>Ende:</t>
  </si>
  <si>
    <t>Leiter sind nicht förderfähig</t>
  </si>
  <si>
    <t>Ü26 sind nicht förderfähig</t>
  </si>
  <si>
    <t>U6 sind nicht förderfähig</t>
  </si>
  <si>
    <t>Rücksprache erforderlich</t>
  </si>
  <si>
    <t>Bist du dir sicher?</t>
  </si>
  <si>
    <t>Unterschrift(en) im Nachinein auf dem PDF ergänzen</t>
  </si>
  <si>
    <t>Ort</t>
  </si>
  <si>
    <t>TN über 20 und unter 27 sind in Ausnahmefällen förderfähig, wenn sie sich in Ausbildung befinden (Studium, Ausbildung, Schule), eine Behinderung oder einen Flüchtlingshintergrund haben oder Zivil/Wehrdienstleistende sind. Dafür ist zwingend Rücksprache zu halten.</t>
  </si>
  <si>
    <t>(wird automatisch berechnet)</t>
  </si>
  <si>
    <t>Ifd. Nr.</t>
  </si>
  <si>
    <t>Vorname</t>
  </si>
  <si>
    <t>Nachname</t>
  </si>
  <si>
    <t>Leiter ja/nein</t>
  </si>
  <si>
    <t>Geburts- datum</t>
  </si>
  <si>
    <t>PLZ</t>
  </si>
  <si>
    <t>Geschl. (m/w/d)</t>
  </si>
  <si>
    <t>Bemerkung</t>
  </si>
  <si>
    <t>TN ff ü20*</t>
  </si>
  <si>
    <t>Tage abwesend</t>
  </si>
  <si>
    <t>Alter</t>
  </si>
  <si>
    <t>förd.f</t>
  </si>
  <si>
    <t>TNT</t>
  </si>
  <si>
    <t>Leiter</t>
  </si>
  <si>
    <t>Art nicht 3
+ Ü6 - U21</t>
  </si>
  <si>
    <t>Art 3 + Ü13</t>
  </si>
  <si>
    <t>Art nicht 3 + Ü20 - U27 + TN ff "ja"</t>
  </si>
  <si>
    <t>default</t>
  </si>
  <si>
    <t xml:space="preserve">Leiter "ja" + TN ff "ja" </t>
  </si>
  <si>
    <t>TN ff "ja" + TN Ü26 + nicht Art 3</t>
  </si>
  <si>
    <t>TN U6</t>
  </si>
  <si>
    <t>Bedingung gelb</t>
  </si>
  <si>
    <t>Alter &gt; 99</t>
  </si>
  <si>
    <t>Es können bis zu 200 TN eingetragen werden. Der Druckbereich passt sich automatisch an.</t>
  </si>
  <si>
    <t>m</t>
  </si>
  <si>
    <t>w</t>
  </si>
  <si>
    <t>d</t>
  </si>
  <si>
    <t>ja</t>
  </si>
  <si>
    <t xml:space="preserve">1. Vegetarische Verpflegung und alkoholfreie Durchführung </t>
  </si>
  <si>
    <t>Die Maßnahme wurde mit vegetarischen Verpflegung und alkoholfrei durchgeführt.</t>
  </si>
  <si>
    <t>"Ja" oder "Nein" aus Dropdown auswählen</t>
  </si>
  <si>
    <t>Die Förderung ist an die vegetarische Verpflegung und alkoholfreie Durchführung geknüpft.</t>
  </si>
  <si>
    <t>2. Zusatzförderung für die Mobilität</t>
  </si>
  <si>
    <t>Für die Hauptstecke der An- und Abreise wurden nachhaltige Verkehrsmittel gewählt.</t>
  </si>
  <si>
    <t>(4,00 € pro TNT)</t>
  </si>
  <si>
    <t>Unter einer nachhaltigen Anreise werden folgende Verkehrsmittel uneingeschränkt verstanden:</t>
  </si>
  <si>
    <t>• öffentliche Verkehrsmittel</t>
  </si>
  <si>
    <t>• Fernbus</t>
  </si>
  <si>
    <t>• Fahrrad</t>
  </si>
  <si>
    <t>• zu Fuß</t>
  </si>
  <si>
    <t>Mit begründetem Antrag an die Landesjugendleitung sind förderfähig:</t>
  </si>
  <si>
    <t>• 9-Sitzer (z.B. als Materialauto)</t>
  </si>
  <si>
    <t>• E-Autos (hier ist darauf zu achten, dass das Auto 100% elektrisch fährt)</t>
  </si>
  <si>
    <t>• Reisebus (mindestens 75% Auslastung)</t>
  </si>
  <si>
    <t>3. Selbstverpflichtung</t>
  </si>
  <si>
    <t>Wir verpflichten uns, dass wir uns während der Fahrt möglichst vegan ernähren.</t>
  </si>
  <si>
    <t>(1,00 € pro TNT)</t>
  </si>
  <si>
    <t>Die Förderung wird für Ferien- und Bildungsmaßnahmen gewährt.</t>
  </si>
  <si>
    <t>Bitte lest euch bei Fragen die Regeln zur Nachhaltigkeitsförderung durch.</t>
  </si>
  <si>
    <t>Oder schreibt uns einfach.</t>
  </si>
  <si>
    <t>Anreise</t>
  </si>
  <si>
    <t>Verpflegung</t>
  </si>
  <si>
    <t>Beantrage Zusatzförderung je TNT</t>
  </si>
  <si>
    <t>Bewilligte Zusatzförderung je TNT</t>
  </si>
  <si>
    <t>(Auszufüllen durch LJL)</t>
  </si>
  <si>
    <t xml:space="preserve">Ende: </t>
  </si>
  <si>
    <t>Tage:</t>
  </si>
  <si>
    <t>Nächte:</t>
  </si>
  <si>
    <t>1. Wähle bis zu drei Themenschwerpunkte der Maßnahme:</t>
  </si>
  <si>
    <t>1. Natur- und umweltbezogene Schwerpunkte</t>
  </si>
  <si>
    <t>Tippe einfach ein "x" ein. Zum Löschen, markiere die Zelle und drücke "entf".</t>
  </si>
  <si>
    <t xml:space="preserve">2. Handwerklich-technische Schwerpunkte </t>
  </si>
  <si>
    <t>3. Rettungs- und Hilfstechniken</t>
  </si>
  <si>
    <t>4. (Gesellschafts-)politische, historische, arbeitsweltbezogene, interkulturelle, weltanschauliche, religiöse Schwerpunkte</t>
  </si>
  <si>
    <t>5. Medien(pädagogische) Schwerpunkte</t>
  </si>
  <si>
    <t>6. Hauswirtschaftliche Schwerpunkte</t>
  </si>
  <si>
    <t>7. Jugendkulturelle und künstlerisch kreative Schwerpunkte</t>
  </si>
  <si>
    <t>8. Spielbezogene Schwerpunkte</t>
  </si>
  <si>
    <t>9. Sportbezogene Schwerpunkte</t>
  </si>
  <si>
    <t>10. Schwerpunkte im Bereich der Traditions- und Brauchtumspflege</t>
  </si>
  <si>
    <t xml:space="preserve">11. Schwerpunkte im Bereich der Didaktik und Methodik </t>
  </si>
  <si>
    <t>12. Geschlechtsdifferenzierte Schwerpunkte</t>
  </si>
  <si>
    <t>13. Auseinandersetzung mit dem Thema Gewalt und Gewaltprävention 
(einschließl. sexueller Gewalt)</t>
  </si>
  <si>
    <t>Sonstige</t>
  </si>
  <si>
    <t>2. Art der Durchführung</t>
  </si>
  <si>
    <t>ausschließlich Präsenz</t>
  </si>
  <si>
    <t>ausschließlich Digital</t>
  </si>
  <si>
    <t>Präsenz und Digital</t>
  </si>
  <si>
    <t>3. Personaleinsatz</t>
  </si>
  <si>
    <t>Ehrenamtliche</t>
  </si>
  <si>
    <t>Honorarkräfte</t>
  </si>
  <si>
    <t>4. Personen (Bitte die Daten in den Tabellen kurz auf Plausibilität prüfen und evtl. TN-Liste anpassen.)</t>
  </si>
  <si>
    <t>4.1 Anzahl der Teilnehmenden</t>
  </si>
  <si>
    <t>Kontrollsumme:</t>
  </si>
  <si>
    <t>Alter:</t>
  </si>
  <si>
    <t>&lt;10</t>
  </si>
  <si>
    <t xml:space="preserve">10 bis unter 14 </t>
  </si>
  <si>
    <t>14 bis unter 18</t>
  </si>
  <si>
    <t>18 bis unter 27</t>
  </si>
  <si>
    <t>&gt;=27</t>
  </si>
  <si>
    <t>4.2 Anzahl der Ehrenamtlichen</t>
  </si>
  <si>
    <t>&lt;16</t>
  </si>
  <si>
    <t>16 bis unter 18</t>
  </si>
  <si>
    <t>27 bis unter 45</t>
  </si>
  <si>
    <t>&gt;=45</t>
  </si>
  <si>
    <t>Version: V2026-1 vom 02.03.2026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</si>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</sst>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407]_-;\-* #,##0.00\ [$€-407]_-;_-* &quot;-&quot;??\ [$€-407]_-;_-@_-"/>
    <numFmt numFmtId="166" formatCode="0.0"/>
    <numFmt numFmtId="167" formatCode="#,##0.00\ &quot;€&quot;&quot;/TNT&quot;"/>
    <numFmt numFmtId="168" formatCode="#,##0.00\ &quot;€&quot;&quot;/TNT&quot;;;"/>
    <numFmt numFmtId="169" formatCode="_-* #,##0.00\ &quot;€&quot;_-;\-* #,##0.00\ &quot;€&quot;_-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b/>
      <i/>
      <sz val="9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double">
        <color indexed="64"/>
      </top>
      <bottom style="medium">
        <color rgb="FF000000"/>
      </bottom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double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2" fillId="13" borderId="0" applyNumberFormat="0" applyBorder="0" applyAlignment="0" applyProtection="0"/>
  </cellStyleXfs>
  <cellXfs count="409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9" xfId="0" applyBorder="1"/>
    <xf numFmtId="0" fontId="0" fillId="0" borderId="8" xfId="0" applyBorder="1"/>
    <xf numFmtId="0" fontId="1" fillId="0" borderId="0" xfId="0" applyFont="1"/>
    <xf numFmtId="0" fontId="0" fillId="0" borderId="10" xfId="0" applyBorder="1"/>
    <xf numFmtId="0" fontId="0" fillId="0" borderId="12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14" xfId="0" applyBorder="1"/>
    <xf numFmtId="0" fontId="6" fillId="0" borderId="0" xfId="0" applyFont="1"/>
    <xf numFmtId="0" fontId="0" fillId="0" borderId="3" xfId="0" applyBorder="1" applyAlignment="1">
      <alignment horizontal="right"/>
    </xf>
    <xf numFmtId="164" fontId="0" fillId="0" borderId="2" xfId="1" applyNumberFormat="1" applyFont="1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14" fontId="0" fillId="0" borderId="2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9" xfId="0" applyBorder="1"/>
    <xf numFmtId="0" fontId="0" fillId="0" borderId="21" xfId="0" applyBorder="1"/>
    <xf numFmtId="0" fontId="0" fillId="0" borderId="25" xfId="0" applyBorder="1"/>
    <xf numFmtId="0" fontId="0" fillId="0" borderId="28" xfId="0" applyBorder="1"/>
    <xf numFmtId="0" fontId="0" fillId="0" borderId="30" xfId="0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164" fontId="0" fillId="3" borderId="12" xfId="0" applyNumberFormat="1" applyFill="1" applyBorder="1"/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0" fillId="0" borderId="43" xfId="0" applyBorder="1"/>
    <xf numFmtId="0" fontId="0" fillId="0" borderId="44" xfId="0" applyBorder="1"/>
    <xf numFmtId="0" fontId="0" fillId="0" borderId="32" xfId="0" applyBorder="1"/>
    <xf numFmtId="168" fontId="0" fillId="3" borderId="45" xfId="0" applyNumberFormat="1" applyFill="1" applyBorder="1"/>
    <xf numFmtId="168" fontId="0" fillId="3" borderId="33" xfId="0" applyNumberFormat="1" applyFill="1" applyBorder="1"/>
    <xf numFmtId="0" fontId="0" fillId="0" borderId="46" xfId="0" applyBorder="1"/>
    <xf numFmtId="167" fontId="0" fillId="0" borderId="18" xfId="0" applyNumberFormat="1" applyBorder="1"/>
    <xf numFmtId="167" fontId="0" fillId="0" borderId="11" xfId="0" applyNumberFormat="1" applyBorder="1"/>
    <xf numFmtId="164" fontId="0" fillId="0" borderId="2" xfId="0" applyNumberFormat="1" applyBorder="1"/>
    <xf numFmtId="164" fontId="0" fillId="0" borderId="11" xfId="0" applyNumberFormat="1" applyBorder="1"/>
    <xf numFmtId="167" fontId="0" fillId="0" borderId="14" xfId="1" applyNumberFormat="1" applyFont="1" applyFill="1" applyBorder="1"/>
    <xf numFmtId="14" fontId="0" fillId="0" borderId="13" xfId="0" applyNumberFormat="1" applyBorder="1"/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right"/>
      <protection locked="0"/>
    </xf>
    <xf numFmtId="0" fontId="1" fillId="5" borderId="20" xfId="0" applyFont="1" applyFill="1" applyBorder="1" applyAlignment="1">
      <alignment horizontal="center"/>
    </xf>
    <xf numFmtId="0" fontId="0" fillId="5" borderId="2" xfId="0" applyFill="1" applyBorder="1"/>
    <xf numFmtId="0" fontId="0" fillId="5" borderId="11" xfId="0" applyFill="1" applyBorder="1"/>
    <xf numFmtId="14" fontId="0" fillId="0" borderId="8" xfId="0" applyNumberFormat="1" applyBorder="1"/>
    <xf numFmtId="14" fontId="0" fillId="0" borderId="1" xfId="0" applyNumberFormat="1" applyBorder="1"/>
    <xf numFmtId="14" fontId="0" fillId="0" borderId="9" xfId="0" applyNumberFormat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168" fontId="0" fillId="3" borderId="36" xfId="0" applyNumberFormat="1" applyFill="1" applyBorder="1"/>
    <xf numFmtId="0" fontId="0" fillId="0" borderId="1" xfId="0" applyBorder="1" applyProtection="1">
      <protection locked="0"/>
    </xf>
    <xf numFmtId="0" fontId="0" fillId="0" borderId="6" xfId="0" applyBorder="1"/>
    <xf numFmtId="0" fontId="0" fillId="0" borderId="7" xfId="0" applyBorder="1" applyAlignment="1">
      <alignment vertical="top" wrapText="1"/>
    </xf>
    <xf numFmtId="0" fontId="0" fillId="0" borderId="13" xfId="0" applyBorder="1"/>
    <xf numFmtId="164" fontId="0" fillId="0" borderId="0" xfId="0" applyNumberFormat="1"/>
    <xf numFmtId="0" fontId="1" fillId="0" borderId="10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166" fontId="0" fillId="0" borderId="0" xfId="0" applyNumberFormat="1"/>
    <xf numFmtId="167" fontId="0" fillId="3" borderId="1" xfId="1" applyNumberFormat="1" applyFont="1" applyFill="1" applyBorder="1" applyProtection="1"/>
    <xf numFmtId="0" fontId="13" fillId="0" borderId="0" xfId="0" applyFont="1"/>
    <xf numFmtId="0" fontId="1" fillId="0" borderId="15" xfId="0" applyFont="1" applyBorder="1" applyAlignment="1">
      <alignment horizontal="right"/>
    </xf>
    <xf numFmtId="167" fontId="1" fillId="0" borderId="2" xfId="1" applyNumberFormat="1" applyFont="1" applyFill="1" applyBorder="1"/>
    <xf numFmtId="168" fontId="1" fillId="3" borderId="11" xfId="1" applyNumberFormat="1" applyFont="1" applyFill="1" applyBorder="1"/>
    <xf numFmtId="164" fontId="5" fillId="0" borderId="53" xfId="0" applyNumberFormat="1" applyFont="1" applyBorder="1"/>
    <xf numFmtId="169" fontId="0" fillId="0" borderId="0" xfId="1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8" borderId="0" xfId="0" applyFill="1"/>
    <xf numFmtId="0" fontId="5" fillId="8" borderId="48" xfId="0" applyFont="1" applyFill="1" applyBorder="1"/>
    <xf numFmtId="0" fontId="0" fillId="8" borderId="51" xfId="0" applyFill="1" applyBorder="1"/>
    <xf numFmtId="0" fontId="0" fillId="8" borderId="52" xfId="0" applyFill="1" applyBorder="1"/>
    <xf numFmtId="0" fontId="14" fillId="8" borderId="49" xfId="0" applyFont="1" applyFill="1" applyBorder="1"/>
    <xf numFmtId="0" fontId="0" fillId="8" borderId="27" xfId="0" applyFill="1" applyBorder="1"/>
    <xf numFmtId="0" fontId="15" fillId="8" borderId="49" xfId="0" applyFont="1" applyFill="1" applyBorder="1"/>
    <xf numFmtId="0" fontId="0" fillId="8" borderId="49" xfId="0" applyFill="1" applyBorder="1"/>
    <xf numFmtId="0" fontId="14" fillId="8" borderId="50" xfId="0" applyFont="1" applyFill="1" applyBorder="1"/>
    <xf numFmtId="0" fontId="0" fillId="8" borderId="30" xfId="0" applyFill="1" applyBorder="1"/>
    <xf numFmtId="0" fontId="0" fillId="8" borderId="31" xfId="0" applyFill="1" applyBorder="1"/>
    <xf numFmtId="0" fontId="0" fillId="8" borderId="14" xfId="0" applyFill="1" applyBorder="1"/>
    <xf numFmtId="0" fontId="0" fillId="8" borderId="13" xfId="0" applyFill="1" applyBorder="1"/>
    <xf numFmtId="0" fontId="0" fillId="0" borderId="15" xfId="0" applyBorder="1" applyAlignment="1">
      <alignment horizontal="right"/>
    </xf>
    <xf numFmtId="167" fontId="0" fillId="0" borderId="2" xfId="1" applyNumberFormat="1" applyFont="1" applyFill="1" applyBorder="1"/>
    <xf numFmtId="167" fontId="0" fillId="3" borderId="11" xfId="1" applyNumberFormat="1" applyFont="1" applyFill="1" applyBorder="1" applyProtection="1"/>
    <xf numFmtId="0" fontId="0" fillId="9" borderId="14" xfId="0" applyFill="1" applyBorder="1"/>
    <xf numFmtId="0" fontId="0" fillId="9" borderId="13" xfId="0" applyFill="1" applyBorder="1"/>
    <xf numFmtId="0" fontId="7" fillId="0" borderId="0" xfId="0" applyFont="1" applyAlignment="1">
      <alignment vertical="top" wrapText="1"/>
    </xf>
    <xf numFmtId="0" fontId="0" fillId="9" borderId="54" xfId="0" applyFill="1" applyBorder="1"/>
    <xf numFmtId="0" fontId="0" fillId="9" borderId="55" xfId="0" applyFill="1" applyBorder="1"/>
    <xf numFmtId="0" fontId="0" fillId="9" borderId="56" xfId="0" applyFill="1" applyBorder="1"/>
    <xf numFmtId="0" fontId="0" fillId="0" borderId="58" xfId="0" applyBorder="1"/>
    <xf numFmtId="0" fontId="17" fillId="9" borderId="57" xfId="0" applyFont="1" applyFill="1" applyBorder="1"/>
    <xf numFmtId="0" fontId="0" fillId="0" borderId="0" xfId="0" applyAlignment="1">
      <alignment horizontal="center" vertical="center"/>
    </xf>
    <xf numFmtId="0" fontId="0" fillId="10" borderId="14" xfId="0" applyFill="1" applyBorder="1" applyAlignment="1">
      <alignment horizontal="center"/>
    </xf>
    <xf numFmtId="0" fontId="0" fillId="0" borderId="14" xfId="0" applyBorder="1" applyAlignment="1">
      <alignment vertical="center"/>
    </xf>
    <xf numFmtId="0" fontId="7" fillId="0" borderId="0" xfId="0" applyFont="1"/>
    <xf numFmtId="0" fontId="0" fillId="0" borderId="28" xfId="0" applyBorder="1" applyAlignment="1">
      <alignment horizontal="left" vertical="center" wrapText="1"/>
    </xf>
    <xf numFmtId="0" fontId="0" fillId="0" borderId="15" xfId="0" applyBorder="1" applyAlignment="1" applyProtection="1">
      <alignment horizontal="left" wrapText="1"/>
      <protection locked="0"/>
    </xf>
    <xf numFmtId="167" fontId="0" fillId="0" borderId="2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11" borderId="0" xfId="0" applyFill="1" applyAlignment="1">
      <alignment horizontal="center"/>
    </xf>
    <xf numFmtId="0" fontId="0" fillId="11" borderId="0" xfId="0" applyFill="1"/>
    <xf numFmtId="0" fontId="0" fillId="0" borderId="26" xfId="0" applyBorder="1" applyAlignment="1">
      <alignment horizontal="center"/>
    </xf>
    <xf numFmtId="0" fontId="0" fillId="11" borderId="21" xfId="0" applyFill="1" applyBorder="1"/>
    <xf numFmtId="0" fontId="0" fillId="11" borderId="1" xfId="0" applyFill="1" applyBorder="1"/>
    <xf numFmtId="0" fontId="0" fillId="11" borderId="4" xfId="0" applyFill="1" applyBorder="1"/>
    <xf numFmtId="0" fontId="0" fillId="11" borderId="30" xfId="0" applyFill="1" applyBorder="1"/>
    <xf numFmtId="0" fontId="0" fillId="11" borderId="21" xfId="0" applyFill="1" applyBorder="1" applyAlignment="1">
      <alignment horizontal="center"/>
    </xf>
    <xf numFmtId="167" fontId="18" fillId="11" borderId="14" xfId="0" applyNumberFormat="1" applyFont="1" applyFill="1" applyBorder="1"/>
    <xf numFmtId="0" fontId="0" fillId="11" borderId="10" xfId="0" applyFill="1" applyBorder="1"/>
    <xf numFmtId="0" fontId="1" fillId="11" borderId="20" xfId="0" applyFont="1" applyFill="1" applyBorder="1" applyAlignment="1">
      <alignment horizontal="center"/>
    </xf>
    <xf numFmtId="0" fontId="0" fillId="11" borderId="2" xfId="0" applyFill="1" applyBorder="1"/>
    <xf numFmtId="0" fontId="0" fillId="11" borderId="11" xfId="0" applyFill="1" applyBorder="1"/>
    <xf numFmtId="165" fontId="6" fillId="11" borderId="34" xfId="0" applyNumberFormat="1" applyFont="1" applyFill="1" applyBorder="1" applyAlignment="1">
      <alignment horizontal="center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3" borderId="27" xfId="0" applyFill="1" applyBorder="1" applyAlignment="1">
      <alignment horizontal="right"/>
    </xf>
    <xf numFmtId="0" fontId="0" fillId="3" borderId="31" xfId="0" applyFill="1" applyBorder="1" applyAlignment="1">
      <alignment horizontal="right"/>
    </xf>
    <xf numFmtId="0" fontId="21" fillId="0" borderId="0" xfId="0" applyFon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8" fontId="0" fillId="0" borderId="0" xfId="0" applyNumberFormat="1"/>
    <xf numFmtId="164" fontId="0" fillId="0" borderId="0" xfId="1" applyNumberFormat="1" applyFont="1" applyFill="1" applyBorder="1" applyProtection="1"/>
    <xf numFmtId="164" fontId="6" fillId="0" borderId="0" xfId="1" applyNumberFormat="1" applyFont="1" applyFill="1" applyBorder="1" applyProtection="1"/>
    <xf numFmtId="164" fontId="1" fillId="0" borderId="0" xfId="1" applyNumberFormat="1" applyFont="1" applyFill="1" applyBorder="1" applyProtection="1"/>
    <xf numFmtId="164" fontId="5" fillId="0" borderId="0" xfId="0" applyNumberFormat="1" applyFont="1"/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14" fontId="21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0" fontId="0" fillId="11" borderId="30" xfId="0" applyFill="1" applyBorder="1" applyAlignment="1">
      <alignment horizontal="center"/>
    </xf>
    <xf numFmtId="0" fontId="0" fillId="0" borderId="2" xfId="0" quotePrefix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5" xfId="0" applyBorder="1"/>
    <xf numFmtId="0" fontId="11" fillId="0" borderId="25" xfId="0" applyFont="1" applyBorder="1"/>
    <xf numFmtId="0" fontId="0" fillId="0" borderId="27" xfId="0" applyBorder="1"/>
    <xf numFmtId="0" fontId="1" fillId="11" borderId="0" xfId="0" applyFont="1" applyFill="1"/>
    <xf numFmtId="14" fontId="0" fillId="11" borderId="0" xfId="0" applyNumberFormat="1" applyFill="1" applyProtection="1">
      <protection locked="0"/>
    </xf>
    <xf numFmtId="0" fontId="0" fillId="11" borderId="0" xfId="0" applyFill="1" applyAlignment="1">
      <alignment vertical="center"/>
    </xf>
    <xf numFmtId="165" fontId="0" fillId="0" borderId="0" xfId="0" applyNumberFormat="1"/>
    <xf numFmtId="0" fontId="0" fillId="0" borderId="30" xfId="0" applyBorder="1" applyAlignment="1">
      <alignment horizontal="center"/>
    </xf>
    <xf numFmtId="0" fontId="7" fillId="8" borderId="13" xfId="0" applyFont="1" applyFill="1" applyBorder="1"/>
    <xf numFmtId="0" fontId="16" fillId="8" borderId="13" xfId="0" applyFont="1" applyFill="1" applyBorder="1"/>
    <xf numFmtId="0" fontId="0" fillId="0" borderId="68" xfId="0" applyBorder="1"/>
    <xf numFmtId="0" fontId="5" fillId="5" borderId="25" xfId="0" applyFont="1" applyFill="1" applyBorder="1"/>
    <xf numFmtId="0" fontId="0" fillId="5" borderId="0" xfId="0" applyFill="1"/>
    <xf numFmtId="164" fontId="2" fillId="5" borderId="0" xfId="0" applyNumberFormat="1" applyFont="1" applyFill="1"/>
    <xf numFmtId="0" fontId="1" fillId="0" borderId="25" xfId="0" applyFont="1" applyBorder="1"/>
    <xf numFmtId="164" fontId="2" fillId="0" borderId="0" xfId="0" applyNumberFormat="1" applyFont="1"/>
    <xf numFmtId="0" fontId="1" fillId="0" borderId="27" xfId="0" applyFont="1" applyBorder="1"/>
    <xf numFmtId="0" fontId="0" fillId="0" borderId="2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vertical="center"/>
      <protection locked="0"/>
    </xf>
    <xf numFmtId="0" fontId="12" fillId="0" borderId="0" xfId="0" applyFont="1"/>
    <xf numFmtId="164" fontId="0" fillId="0" borderId="27" xfId="0" applyNumberFormat="1" applyBorder="1"/>
    <xf numFmtId="0" fontId="5" fillId="4" borderId="25" xfId="0" applyFont="1" applyFill="1" applyBorder="1"/>
    <xf numFmtId="0" fontId="0" fillId="4" borderId="0" xfId="0" applyFill="1"/>
    <xf numFmtId="164" fontId="2" fillId="4" borderId="0" xfId="0" applyNumberFormat="1" applyFont="1" applyFill="1"/>
    <xf numFmtId="0" fontId="0" fillId="4" borderId="27" xfId="0" applyFill="1" applyBorder="1"/>
    <xf numFmtId="0" fontId="0" fillId="0" borderId="31" xfId="0" applyBorder="1"/>
    <xf numFmtId="0" fontId="9" fillId="0" borderId="0" xfId="0" applyFont="1" applyAlignment="1">
      <alignment vertical="top" wrapText="1"/>
    </xf>
    <xf numFmtId="0" fontId="7" fillId="9" borderId="14" xfId="0" applyFont="1" applyFill="1" applyBorder="1"/>
    <xf numFmtId="0" fontId="20" fillId="9" borderId="69" xfId="0" applyFont="1" applyFill="1" applyBorder="1"/>
    <xf numFmtId="0" fontId="20" fillId="9" borderId="54" xfId="0" applyFont="1" applyFill="1" applyBorder="1"/>
    <xf numFmtId="14" fontId="0" fillId="0" borderId="0" xfId="0" applyNumberFormat="1" applyAlignment="1">
      <alignment horizontal="left"/>
    </xf>
    <xf numFmtId="0" fontId="0" fillId="0" borderId="27" xfId="0" applyBorder="1" applyAlignment="1">
      <alignment wrapText="1"/>
    </xf>
    <xf numFmtId="0" fontId="0" fillId="0" borderId="27" xfId="0" applyBorder="1" applyAlignment="1">
      <alignment horizontal="left" vertical="top"/>
    </xf>
    <xf numFmtId="0" fontId="7" fillId="0" borderId="0" xfId="0" applyFont="1" applyAlignment="1">
      <alignment vertical="top"/>
    </xf>
    <xf numFmtId="164" fontId="12" fillId="0" borderId="0" xfId="0" applyNumberFormat="1" applyFont="1"/>
    <xf numFmtId="0" fontId="8" fillId="6" borderId="71" xfId="0" applyFont="1" applyFill="1" applyBorder="1"/>
    <xf numFmtId="0" fontId="0" fillId="6" borderId="51" xfId="0" applyFill="1" applyBorder="1"/>
    <xf numFmtId="0" fontId="11" fillId="0" borderId="72" xfId="0" applyFont="1" applyBorder="1"/>
    <xf numFmtId="0" fontId="0" fillId="0" borderId="73" xfId="0" applyBorder="1"/>
    <xf numFmtId="0" fontId="0" fillId="11" borderId="73" xfId="0" applyFill="1" applyBorder="1"/>
    <xf numFmtId="0" fontId="0" fillId="0" borderId="74" xfId="0" applyBorder="1"/>
    <xf numFmtId="0" fontId="1" fillId="4" borderId="75" xfId="0" applyFont="1" applyFill="1" applyBorder="1" applyAlignment="1">
      <alignment horizontal="center"/>
    </xf>
    <xf numFmtId="0" fontId="0" fillId="0" borderId="76" xfId="0" applyBorder="1" applyAlignment="1">
      <alignment horizontal="center"/>
    </xf>
    <xf numFmtId="0" fontId="0" fillId="4" borderId="77" xfId="0" applyFill="1" applyBorder="1"/>
    <xf numFmtId="164" fontId="0" fillId="3" borderId="78" xfId="0" applyNumberFormat="1" applyFill="1" applyBorder="1"/>
    <xf numFmtId="164" fontId="0" fillId="3" borderId="79" xfId="1" applyNumberFormat="1" applyFont="1" applyFill="1" applyBorder="1"/>
    <xf numFmtId="0" fontId="1" fillId="0" borderId="81" xfId="0" applyFont="1" applyBorder="1"/>
    <xf numFmtId="164" fontId="1" fillId="0" borderId="80" xfId="0" applyNumberFormat="1" applyFont="1" applyBorder="1"/>
    <xf numFmtId="0" fontId="0" fillId="11" borderId="84" xfId="0" applyFill="1" applyBorder="1" applyAlignment="1">
      <alignment horizontal="centerContinuous" wrapText="1"/>
    </xf>
    <xf numFmtId="164" fontId="5" fillId="0" borderId="85" xfId="0" applyNumberFormat="1" applyFont="1" applyBorder="1"/>
    <xf numFmtId="0" fontId="5" fillId="0" borderId="86" xfId="0" applyFont="1" applyBorder="1"/>
    <xf numFmtId="0" fontId="0" fillId="0" borderId="19" xfId="0" applyBorder="1" applyAlignment="1" applyProtection="1">
      <alignment horizontal="right" vertical="center"/>
      <protection locked="0"/>
    </xf>
    <xf numFmtId="14" fontId="0" fillId="0" borderId="21" xfId="0" applyNumberFormat="1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164" fontId="0" fillId="0" borderId="24" xfId="0" applyNumberForma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2" fillId="0" borderId="30" xfId="0" applyFont="1" applyBorder="1"/>
    <xf numFmtId="164" fontId="12" fillId="0" borderId="31" xfId="0" applyNumberFormat="1" applyFont="1" applyBorder="1"/>
    <xf numFmtId="0" fontId="0" fillId="0" borderId="87" xfId="0" applyBorder="1"/>
    <xf numFmtId="0" fontId="0" fillId="0" borderId="42" xfId="0" applyBorder="1"/>
    <xf numFmtId="0" fontId="0" fillId="0" borderId="88" xfId="0" applyBorder="1"/>
    <xf numFmtId="164" fontId="1" fillId="0" borderId="89" xfId="0" applyNumberFormat="1" applyFont="1" applyBorder="1"/>
    <xf numFmtId="0" fontId="0" fillId="5" borderId="15" xfId="0" applyFill="1" applyBorder="1"/>
    <xf numFmtId="0" fontId="1" fillId="0" borderId="17" xfId="0" applyFont="1" applyBorder="1"/>
    <xf numFmtId="0" fontId="4" fillId="0" borderId="0" xfId="2" applyAlignment="1">
      <alignment wrapText="1"/>
    </xf>
    <xf numFmtId="0" fontId="0" fillId="0" borderId="2" xfId="0" applyBorder="1" applyAlignment="1" applyProtection="1">
      <alignment vertical="center"/>
      <protection locked="0"/>
    </xf>
    <xf numFmtId="0" fontId="1" fillId="0" borderId="6" xfId="0" applyFont="1" applyBorder="1"/>
    <xf numFmtId="0" fontId="6" fillId="11" borderId="16" xfId="0" applyFont="1" applyFill="1" applyBorder="1"/>
    <xf numFmtId="164" fontId="0" fillId="3" borderId="91" xfId="1" applyNumberFormat="1" applyFont="1" applyFill="1" applyBorder="1"/>
    <xf numFmtId="169" fontId="0" fillId="0" borderId="0" xfId="1" applyNumberFormat="1" applyFont="1" applyBorder="1" applyAlignment="1" applyProtection="1">
      <alignment vertical="center"/>
      <protection locked="0"/>
    </xf>
    <xf numFmtId="0" fontId="4" fillId="0" borderId="0" xfId="2" applyAlignment="1" applyProtection="1">
      <alignment wrapText="1"/>
      <protection locked="0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top" wrapText="1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0" fillId="8" borderId="25" xfId="0" applyFill="1" applyBorder="1"/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3" xfId="0" applyBorder="1" applyAlignment="1">
      <alignment horizontal="center"/>
    </xf>
    <xf numFmtId="164" fontId="0" fillId="14" borderId="2" xfId="1" applyNumberFormat="1" applyFont="1" applyFill="1" applyBorder="1" applyAlignment="1" applyProtection="1">
      <alignment horizontal="center"/>
      <protection locked="0"/>
    </xf>
    <xf numFmtId="0" fontId="0" fillId="11" borderId="11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7" fillId="9" borderId="12" xfId="0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7" fillId="9" borderId="13" xfId="0" applyFont="1" applyFill="1" applyBorder="1" applyAlignment="1">
      <alignment horizontal="left" vertical="center"/>
    </xf>
    <xf numFmtId="0" fontId="24" fillId="9" borderId="12" xfId="0" applyFont="1" applyFill="1" applyBorder="1" applyAlignment="1">
      <alignment horizontal="left" vertical="center" wrapText="1"/>
    </xf>
    <xf numFmtId="0" fontId="7" fillId="9" borderId="14" xfId="0" applyFont="1" applyFill="1" applyBorder="1" applyAlignment="1">
      <alignment horizontal="left" vertical="center" wrapText="1"/>
    </xf>
    <xf numFmtId="0" fontId="7" fillId="9" borderId="13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7" fillId="9" borderId="2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19" fillId="12" borderId="3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center" vertical="center" wrapText="1"/>
    </xf>
    <xf numFmtId="0" fontId="19" fillId="12" borderId="8" xfId="0" applyFont="1" applyFill="1" applyBorder="1" applyAlignment="1">
      <alignment horizontal="center" vertical="center" wrapText="1"/>
    </xf>
    <xf numFmtId="0" fontId="19" fillId="12" borderId="9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0" fillId="2" borderId="22" xfId="0" applyFill="1" applyBorder="1" applyAlignment="1" applyProtection="1">
      <alignment shrinkToFit="1"/>
      <protection locked="0"/>
    </xf>
    <xf numFmtId="0" fontId="0" fillId="2" borderId="35" xfId="0" applyFill="1" applyBorder="1" applyAlignment="1" applyProtection="1">
      <alignment shrinkToFit="1"/>
      <protection locked="0"/>
    </xf>
    <xf numFmtId="0" fontId="4" fillId="2" borderId="12" xfId="2" applyFill="1" applyBorder="1" applyAlignment="1" applyProtection="1">
      <alignment shrinkToFit="1"/>
      <protection locked="0"/>
    </xf>
    <xf numFmtId="0" fontId="4" fillId="2" borderId="36" xfId="2" applyFill="1" applyBorder="1" applyAlignment="1" applyProtection="1">
      <alignment shrinkToFit="1"/>
      <protection locked="0"/>
    </xf>
    <xf numFmtId="0" fontId="0" fillId="2" borderId="12" xfId="0" applyFill="1" applyBorder="1" applyAlignment="1" applyProtection="1">
      <alignment shrinkToFit="1"/>
      <protection locked="0"/>
    </xf>
    <xf numFmtId="0" fontId="0" fillId="2" borderId="36" xfId="0" applyFill="1" applyBorder="1" applyAlignment="1" applyProtection="1">
      <alignment shrinkToFit="1"/>
      <protection locked="0"/>
    </xf>
    <xf numFmtId="0" fontId="29" fillId="9" borderId="12" xfId="0" applyFont="1" applyFill="1" applyBorder="1" applyAlignment="1">
      <alignment horizontal="left" vertical="center" wrapText="1"/>
    </xf>
    <xf numFmtId="0" fontId="29" fillId="9" borderId="14" xfId="0" applyFont="1" applyFill="1" applyBorder="1" applyAlignment="1">
      <alignment horizontal="left" vertical="center" wrapText="1"/>
    </xf>
    <xf numFmtId="0" fontId="29" fillId="9" borderId="13" xfId="0" applyFont="1" applyFill="1" applyBorder="1" applyAlignment="1">
      <alignment horizontal="left" vertical="center" wrapText="1"/>
    </xf>
    <xf numFmtId="0" fontId="23" fillId="9" borderId="3" xfId="0" applyFont="1" applyFill="1" applyBorder="1" applyAlignment="1">
      <alignment horizontal="left" vertical="center" wrapText="1"/>
    </xf>
    <xf numFmtId="0" fontId="23" fillId="9" borderId="4" xfId="0" applyFont="1" applyFill="1" applyBorder="1" applyAlignment="1">
      <alignment horizontal="left" vertical="center" wrapText="1"/>
    </xf>
    <xf numFmtId="0" fontId="23" fillId="9" borderId="5" xfId="0" applyFont="1" applyFill="1" applyBorder="1" applyAlignment="1">
      <alignment horizontal="left" vertical="center" wrapText="1"/>
    </xf>
    <xf numFmtId="0" fontId="23" fillId="9" borderId="8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left" vertical="center" wrapText="1"/>
    </xf>
    <xf numFmtId="0" fontId="23" fillId="9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2" borderId="14" xfId="0" applyFill="1" applyBorder="1" applyAlignment="1" applyProtection="1">
      <alignment shrinkToFit="1"/>
      <protection locked="0"/>
    </xf>
    <xf numFmtId="0" fontId="0" fillId="2" borderId="13" xfId="0" applyFill="1" applyBorder="1" applyAlignment="1" applyProtection="1">
      <alignment shrinkToFit="1"/>
      <protection locked="0"/>
    </xf>
    <xf numFmtId="0" fontId="4" fillId="2" borderId="37" xfId="2" applyFill="1" applyBorder="1" applyAlignment="1" applyProtection="1">
      <alignment shrinkToFit="1"/>
      <protection locked="0"/>
    </xf>
    <xf numFmtId="0" fontId="4" fillId="2" borderId="39" xfId="2" applyFill="1" applyBorder="1" applyAlignment="1" applyProtection="1">
      <alignment shrinkToFit="1"/>
      <protection locked="0"/>
    </xf>
    <xf numFmtId="0" fontId="0" fillId="2" borderId="37" xfId="0" applyFill="1" applyBorder="1" applyAlignment="1" applyProtection="1">
      <alignment shrinkToFit="1"/>
      <protection locked="0"/>
    </xf>
    <xf numFmtId="0" fontId="0" fillId="2" borderId="38" xfId="0" applyFill="1" applyBorder="1" applyAlignment="1" applyProtection="1">
      <alignment shrinkToFit="1"/>
      <protection locked="0"/>
    </xf>
    <xf numFmtId="165" fontId="6" fillId="0" borderId="22" xfId="0" applyNumberFormat="1" applyFont="1" applyBorder="1" applyAlignment="1">
      <alignment horizontal="center"/>
    </xf>
    <xf numFmtId="165" fontId="6" fillId="0" borderId="34" xfId="0" applyNumberFormat="1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49" fontId="0" fillId="2" borderId="12" xfId="0" applyNumberFormat="1" applyFill="1" applyBorder="1" applyAlignment="1" applyProtection="1">
      <alignment shrinkToFit="1"/>
      <protection locked="0"/>
    </xf>
    <xf numFmtId="49" fontId="0" fillId="2" borderId="36" xfId="0" applyNumberFormat="1" applyFill="1" applyBorder="1" applyAlignment="1" applyProtection="1">
      <alignment shrinkToFit="1"/>
      <protection locked="0"/>
    </xf>
    <xf numFmtId="0" fontId="21" fillId="0" borderId="25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27" xfId="0" applyFont="1" applyBorder="1" applyAlignment="1">
      <alignment wrapText="1"/>
    </xf>
    <xf numFmtId="0" fontId="21" fillId="0" borderId="25" xfId="0" applyFont="1" applyBorder="1"/>
    <xf numFmtId="0" fontId="21" fillId="0" borderId="0" xfId="0" applyFont="1"/>
    <xf numFmtId="0" fontId="21" fillId="0" borderId="27" xfId="0" applyFont="1" applyBorder="1"/>
    <xf numFmtId="0" fontId="21" fillId="0" borderId="25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27" xfId="0" applyFont="1" applyBorder="1" applyAlignment="1">
      <alignment horizontal="left"/>
    </xf>
    <xf numFmtId="0" fontId="21" fillId="0" borderId="2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/>
    </xf>
    <xf numFmtId="0" fontId="1" fillId="13" borderId="19" xfId="3" applyFont="1" applyBorder="1" applyAlignment="1" applyProtection="1">
      <alignment horizontal="center" vertical="center"/>
    </xf>
    <xf numFmtId="0" fontId="1" fillId="13" borderId="21" xfId="3" applyFont="1" applyBorder="1" applyAlignment="1" applyProtection="1">
      <alignment horizontal="center" vertical="center"/>
    </xf>
    <xf numFmtId="0" fontId="1" fillId="13" borderId="24" xfId="3" applyFont="1" applyBorder="1" applyAlignment="1" applyProtection="1">
      <alignment horizontal="center" vertical="center"/>
    </xf>
    <xf numFmtId="0" fontId="1" fillId="13" borderId="28" xfId="3" applyFont="1" applyBorder="1" applyAlignment="1" applyProtection="1">
      <alignment horizontal="center" vertical="center"/>
    </xf>
    <xf numFmtId="0" fontId="1" fillId="13" borderId="30" xfId="3" applyFont="1" applyBorder="1" applyAlignment="1" applyProtection="1">
      <alignment horizontal="center" vertical="center"/>
    </xf>
    <xf numFmtId="0" fontId="1" fillId="13" borderId="31" xfId="3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12" borderId="3" xfId="0" applyFont="1" applyFill="1" applyBorder="1" applyAlignment="1">
      <alignment horizontal="left" vertical="center" wrapText="1"/>
    </xf>
    <xf numFmtId="0" fontId="7" fillId="12" borderId="4" xfId="0" applyFont="1" applyFill="1" applyBorder="1" applyAlignment="1">
      <alignment horizontal="left" vertical="center" wrapText="1"/>
    </xf>
    <xf numFmtId="0" fontId="7" fillId="12" borderId="5" xfId="0" applyFont="1" applyFill="1" applyBorder="1" applyAlignment="1">
      <alignment horizontal="left" vertical="center" wrapText="1"/>
    </xf>
    <xf numFmtId="0" fontId="7" fillId="12" borderId="8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7" fillId="12" borderId="9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3" xfId="0" applyBorder="1" applyAlignment="1">
      <alignment horizontal="center"/>
    </xf>
    <xf numFmtId="0" fontId="5" fillId="0" borderId="82" xfId="0" applyFont="1" applyBorder="1" applyAlignment="1">
      <alignment horizontal="center" wrapText="1"/>
    </xf>
    <xf numFmtId="0" fontId="5" fillId="0" borderId="83" xfId="0" applyFont="1" applyBorder="1" applyAlignment="1">
      <alignment horizontal="center" wrapText="1"/>
    </xf>
    <xf numFmtId="0" fontId="5" fillId="0" borderId="90" xfId="0" applyFont="1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7" fillId="0" borderId="6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0" fillId="2" borderId="40" xfId="0" applyFill="1" applyBorder="1" applyAlignment="1" applyProtection="1">
      <alignment shrinkToFit="1"/>
      <protection locked="0"/>
    </xf>
    <xf numFmtId="0" fontId="0" fillId="2" borderId="34" xfId="0" applyFill="1" applyBorder="1" applyAlignment="1" applyProtection="1">
      <alignment shrinkToFit="1"/>
      <protection locked="0"/>
    </xf>
    <xf numFmtId="0" fontId="0" fillId="2" borderId="2" xfId="0" applyFill="1" applyBorder="1" applyAlignment="1" applyProtection="1">
      <alignment shrinkToFit="1"/>
      <protection locked="0"/>
    </xf>
    <xf numFmtId="0" fontId="7" fillId="8" borderId="15" xfId="0" applyFont="1" applyFill="1" applyBorder="1" applyAlignment="1">
      <alignment vertical="top" wrapText="1"/>
    </xf>
    <xf numFmtId="0" fontId="7" fillId="8" borderId="87" xfId="0" applyFont="1" applyFill="1" applyBorder="1" applyAlignment="1">
      <alignment vertical="top" wrapText="1"/>
    </xf>
    <xf numFmtId="0" fontId="7" fillId="8" borderId="11" xfId="0" applyFont="1" applyFill="1" applyBorder="1" applyAlignment="1">
      <alignment vertical="top" wrapText="1"/>
    </xf>
    <xf numFmtId="0" fontId="19" fillId="8" borderId="92" xfId="0" applyFont="1" applyFill="1" applyBorder="1" applyAlignment="1">
      <alignment horizontal="left"/>
    </xf>
    <xf numFmtId="0" fontId="19" fillId="8" borderId="69" xfId="0" applyFont="1" applyFill="1" applyBorder="1" applyAlignment="1">
      <alignment horizontal="left"/>
    </xf>
    <xf numFmtId="0" fontId="0" fillId="0" borderId="4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164" fontId="8" fillId="6" borderId="51" xfId="0" applyNumberFormat="1" applyFont="1" applyFill="1" applyBorder="1"/>
    <xf numFmtId="164" fontId="8" fillId="6" borderId="52" xfId="0" applyNumberFormat="1" applyFont="1" applyFill="1" applyBorder="1"/>
    <xf numFmtId="0" fontId="7" fillId="8" borderId="13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7" xfId="0" applyBorder="1" applyAlignment="1">
      <alignment horizontal="right"/>
    </xf>
    <xf numFmtId="0" fontId="7" fillId="8" borderId="4" xfId="0" applyFont="1" applyFill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9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16" fillId="8" borderId="2" xfId="0" applyFont="1" applyFill="1" applyBorder="1" applyAlignment="1">
      <alignment horizontal="left"/>
    </xf>
    <xf numFmtId="0" fontId="28" fillId="12" borderId="12" xfId="0" applyFont="1" applyFill="1" applyBorder="1" applyAlignment="1">
      <alignment horizontal="left" vertical="center" wrapText="1"/>
    </xf>
    <xf numFmtId="0" fontId="28" fillId="12" borderId="14" xfId="0" applyFont="1" applyFill="1" applyBorder="1" applyAlignment="1">
      <alignment horizontal="left" vertical="center" wrapText="1"/>
    </xf>
    <xf numFmtId="0" fontId="28" fillId="12" borderId="1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0" fillId="0" borderId="43" xfId="0" applyBorder="1"/>
    <xf numFmtId="0" fontId="0" fillId="0" borderId="14" xfId="0" applyBorder="1"/>
    <xf numFmtId="0" fontId="0" fillId="0" borderId="13" xfId="0" applyBorder="1"/>
    <xf numFmtId="0" fontId="0" fillId="0" borderId="32" xfId="0" applyBorder="1"/>
    <xf numFmtId="0" fontId="0" fillId="0" borderId="1" xfId="0" applyBorder="1"/>
    <xf numFmtId="0" fontId="0" fillId="0" borderId="9" xfId="0" applyBorder="1"/>
    <xf numFmtId="0" fontId="0" fillId="0" borderId="21" xfId="0" applyBorder="1" applyAlignment="1">
      <alignment vertical="top" wrapText="1"/>
    </xf>
    <xf numFmtId="0" fontId="0" fillId="0" borderId="68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70" xfId="0" applyBorder="1" applyAlignment="1">
      <alignment horizontal="right"/>
    </xf>
    <xf numFmtId="0" fontId="0" fillId="0" borderId="6" xfId="0" applyBorder="1" applyAlignment="1">
      <alignment horizontal="right"/>
    </xf>
    <xf numFmtId="0" fontId="7" fillId="9" borderId="3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left" vertical="top" wrapText="1"/>
    </xf>
    <xf numFmtId="0" fontId="7" fillId="9" borderId="5" xfId="0" applyFont="1" applyFill="1" applyBorder="1" applyAlignment="1">
      <alignment horizontal="left" vertical="top" wrapText="1"/>
    </xf>
    <xf numFmtId="0" fontId="7" fillId="9" borderId="8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7" fillId="9" borderId="9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</cellXfs>
  <cellStyles count="4">
    <cellStyle name="Link" xfId="2" builtinId="8"/>
    <cellStyle name="Schlecht" xfId="3" builtinId="27"/>
    <cellStyle name="Standard" xfId="0" builtinId="0"/>
    <cellStyle name="Währung" xfId="1" builtinId="4"/>
  </cellStyles>
  <dxfs count="63"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 diagonalUp="0" diagonalDown="0" outline="0">
        <left style="medium">
          <color indexed="64"/>
        </left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1"/>
      </font>
      <fill>
        <patternFill patternType="solid">
          <fgColor auto="1"/>
          <bgColor theme="4" tint="0.59996337778862885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9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64" formatCode="#,##0.00\ &quot;€&quot;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border outline="0">
        <top style="thin">
          <color rgb="FF70AD47"/>
        </top>
      </border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#,##0.00\ &quot;€&quot;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numFmt numFmtId="164" formatCode="#,##0.00\ &quot;€&quot;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/>
        <right/>
        <top/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/>
        <right/>
        <top/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/>
        <right/>
        <top/>
        <bottom style="medium">
          <color indexed="64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protection locked="0" hidden="0"/>
    </dxf>
    <dxf>
      <protection locked="1" hidden="0"/>
    </dxf>
    <dxf>
      <border outline="0">
        <top style="thin">
          <color rgb="FF70AD47"/>
        </top>
      </border>
    </dxf>
    <dxf>
      <alignment horizontal="general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/>
      </border>
      <protection locked="1" hidden="0"/>
    </dxf>
    <dxf>
      <border>
        <top style="thin">
          <color auto="1"/>
        </top>
      </border>
    </dxf>
  </dxfs>
  <tableStyles count="2" defaultTableStyle="TableStyleMedium2" defaultPivotStyle="PivotStyleLight16">
    <tableStyle name="Tabellenformat 1" pivot="0" count="0" xr9:uid="{660223DA-D3AF-4BC6-B3CF-A61D377F06A3}"/>
    <tableStyle name="Tabellenformat 2" pivot="0" count="1" xr9:uid="{5A825D83-4D49-4599-B8AB-B1C0EB5A7C52}">
      <tableStyleElement type="headerRow" dxfId="62"/>
    </tableStyle>
  </tableStyles>
  <colors>
    <mruColors>
      <color rgb="FF92D05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601981</xdr:colOff>
      <xdr:row>52</xdr:row>
      <xdr:rowOff>24765</xdr:rowOff>
    </xdr:from>
    <xdr:to>
      <xdr:col>13</xdr:col>
      <xdr:colOff>293004</xdr:colOff>
      <xdr:row>71</xdr:row>
      <xdr:rowOff>139065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1EDC155-C360-CA5C-4C70-6087B05CE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0081" y="10473690"/>
          <a:ext cx="1910348" cy="35623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47CF8-7172-43C8-9D8D-37D9C68268F7}" name="Einnahmen" displayName="Einnahmen" ref="A7:E12" totalsRowCount="1" headerRowDxfId="61" dataDxfId="59" totalsRowDxfId="57" headerRowBorderDxfId="60" tableBorderDxfId="58">
  <autoFilter ref="A7:E11" xr:uid="{BFF54CBD-323D-48B2-A83F-0ECEB2B65FB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C7863B0-BF08-4B71-8A89-1E3B7D7D77E7}" name="Nr." dataDxfId="56" totalsRowDxfId="55"/>
    <tableColumn id="6" xr3:uid="{28D58A3E-08F4-4A38-8C1E-3D41204E26BA}" name="Datum" dataDxfId="54" totalsRowDxfId="53"/>
    <tableColumn id="2" xr3:uid="{5034DBB6-15C1-420D-8705-9C19C8CAA8CB}" name="Was" totalsRowLabel="Summe Einnahmen" dataDxfId="52" totalsRowDxfId="51"/>
    <tableColumn id="3" xr3:uid="{79D0BA7B-05D0-4DBC-824B-78F4B148A4C1}" name="Kategorie" dataDxfId="50" totalsRowDxfId="49"/>
    <tableColumn id="4" xr3:uid="{943E7CC9-1B06-4867-A64B-3FD70AB4D7B7}" name="Preis" totalsRowFunction="sum" dataDxfId="48" totalsRowDxfId="47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9C25A1-EEDB-465E-AD3C-D55F11EA547E}" name="Ausgaben" displayName="Ausgaben" ref="A16:F52" totalsRowCount="1" headerRowDxfId="46" dataDxfId="45" totalsRowDxfId="43" tableBorderDxfId="44">
  <autoFilter ref="A16:F51" xr:uid="{B31AB5F4-1B87-45B3-86DA-62D5ED9BC5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0A5A46F-C2BF-489F-91AE-19F1ECF6403D}" name="Nr." dataDxfId="42" totalsRowDxfId="4"/>
    <tableColumn id="2" xr3:uid="{8C07B605-3E73-4ABA-9E0B-E604EB5E0CFF}" name="Datum" dataDxfId="41"/>
    <tableColumn id="3" xr3:uid="{AE9698A1-8123-431A-8160-1417DAC6C151}" name="Was" totalsRowLabel="Summe Förderfähige Ausgaben (KJFP 1.3)" dataDxfId="40" totalsRowDxfId="3"/>
    <tableColumn id="4" xr3:uid="{46EDF814-731D-4E77-9E3E-630103D50B99}" name="Kategorie" dataDxfId="39" totalsRowDxfId="2"/>
    <tableColumn id="5" xr3:uid="{CFFA07DF-24E2-44E4-A366-E39013A8AB5C}" name="Preis" totalsRowFunction="sum" dataDxfId="38" totalsRowDxfId="1"/>
    <tableColumn id="6" xr3:uid="{E6249BF7-E68F-40DC-B98A-514E4A9D6D87}" name="Bezahlt von" dataDxfId="37" totalsRowDxfId="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1353E3-8470-4F31-B07C-905DAB52F406}" name="TN_Liste" displayName="TN_Liste" ref="A11:W211" totalsRowShown="0" headerRowDxfId="36" dataDxfId="34" headerRowBorderDxfId="35" tableBorderDxfId="33" totalsRowBorderDxfId="32">
  <autoFilter ref="A11:W211" xr:uid="{0F1353E3-8470-4F31-B07C-905DAB52F4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3E81FBDD-BFC5-49E5-97A8-D8C17628440F}" name="Ifd. Nr." dataDxfId="31"/>
    <tableColumn id="2" xr3:uid="{71B4A145-4242-4DB4-BA29-6741F9FF0BBB}" name="Vorname" dataDxfId="30"/>
    <tableColumn id="3" xr3:uid="{0EE7A1BB-9CFC-4C8A-B2E3-F0448F6BFB6F}" name="Nachname" dataDxfId="29"/>
    <tableColumn id="4" xr3:uid="{FC67B339-D2AF-40F2-A2D2-7E20D052F06D}" name="Leiter ja/nein" dataDxfId="28"/>
    <tableColumn id="5" xr3:uid="{CA08A8FC-8DDD-4FAF-8BC8-64C47ECAB175}" name="Geburts- datum" dataDxfId="27"/>
    <tableColumn id="6" xr3:uid="{ADFACE64-A22F-46AD-B1F2-4675A0A90163}" name="PLZ" dataDxfId="26"/>
    <tableColumn id="7" xr3:uid="{9855B613-FCD1-4110-AD79-F2E0D806DCC6}" name="Geschl. (m/w/d)" dataDxfId="25"/>
    <tableColumn id="13" xr3:uid="{39819E6B-13E0-4DE9-B5C2-BD35C6174198}" name="Bemerkung" dataDxfId="24"/>
    <tableColumn id="8" xr3:uid="{EC3188D5-E935-42E5-9B15-7F2BD354CB4D}" name="TN ff ü20*" dataDxfId="23"/>
    <tableColumn id="9" xr3:uid="{B879B433-3DF8-4ABC-9721-482AD7F23F29}" name="Tage abwesend" dataDxfId="22"/>
    <tableColumn id="10" xr3:uid="{E70E2A4F-644F-41F5-91CD-5CE00F0D6357}" name="Alter" dataDxfId="21">
      <calculatedColumnFormula>IF(TN_Liste[[#This Row],[Geburts- datum]]="","",ROUNDDOWN(YEARFRAC(TN_Liste[[#This Row],[Geburts- datum]],$E$4),0))</calculatedColumnFormula>
    </tableColumn>
    <tableColumn id="11" xr3:uid="{7436207B-D485-4591-95AE-2F4CD11DF258}" name="förd.f" dataDxfId="20">
      <calculatedColumnFormula array="1">IF(TN_Liste[[#This Row],[Alter]]&lt;&gt;"",INDEX($N$4:$R$4,_xlfn.XMATCH(TRUE,N12:R12)),"")</calculatedColumnFormula>
    </tableColumn>
    <tableColumn id="12" xr3:uid="{88FBB48B-9C2B-4A53-8052-3C0B1111E540}" name="TNT" dataDxfId="19">
      <calculatedColumnFormula>IF(TN_Liste[[#This Row],[förd.f]]=1,Deckblatt!$C$16-TN_Liste[[#This Row],[Tage abwesend]],"")</calculatedColumnFormula>
    </tableColumn>
    <tableColumn id="23" xr3:uid="{747151B7-4C02-4A7D-95BF-3E5056B5A48A}" name="Leiter" dataDxfId="18">
      <calculatedColumnFormula>TN_Liste[[#This Row],[Leiter ja/nein]]="ja"</calculatedColumnFormula>
    </tableColumn>
    <tableColumn id="24" xr3:uid="{3B979722-FBFC-49C4-B654-FA1E364A8CD5}" name="Art nicht 3_x000a_+ Ü6 - U21" dataDxfId="17">
      <calculatedColumnFormula>AND($C$4&lt;&gt;3,TN_Liste[[#This Row],[Alter]]&gt;=6,TN_Liste[[#This Row],[Alter]]&lt;21)</calculatedColumnFormula>
    </tableColumn>
    <tableColumn id="25" xr3:uid="{92710CAA-B03B-44ED-95A1-D2E1D4CF012D}" name="Art 3 + Ü13" dataDxfId="16">
      <calculatedColumnFormula>AND($C$4=3,TN_Liste[[#This Row],[Alter]]&gt;=13,TN_Liste[[#This Row],[Alter]]&lt;&gt;"")</calculatedColumnFormula>
    </tableColumn>
    <tableColumn id="26" xr3:uid="{A11DD4A8-6867-4296-BE1F-ABFA8BE171A2}" name="Art nicht 3 + Ü20 - U27 + TN ff &quot;ja&quot;" dataDxfId="15">
      <calculatedColumnFormula>AND($C$4&lt;&gt;3,TN_Liste[[#This Row],[Alter]]&gt;=21,TN_Liste[[#This Row],[Alter]]&lt;27,TN_Liste[[#This Row],[TN ff ü20*]]="ja")</calculatedColumnFormula>
    </tableColumn>
    <tableColumn id="27" xr3:uid="{428C24AC-F880-4FEF-8264-A5972479ABBF}" name="default" dataDxfId="14">
      <calculatedColumnFormula>TRUE</calculatedColumnFormula>
    </tableColumn>
    <tableColumn id="28" xr3:uid="{4FC27983-8B4D-42CC-B73C-CA69EA3E371F}" name="Leiter &quot;ja&quot; + TN ff &quot;ja&quot; " dataDxfId="13">
      <calculatedColumnFormula>AND(TN_Liste[[#This Row],[TN ff ü20*]]="ja",TN_Liste[[#This Row],[Leiter ja/nein]]="ja")</calculatedColumnFormula>
    </tableColumn>
    <tableColumn id="29" xr3:uid="{6D618A88-C82C-4488-A295-AE032CB43120}" name="TN ff &quot;ja&quot; + TN Ü26 + nicht Art 3" dataDxfId="12">
      <calculatedColumnFormula>AND(TN_Liste[[#This Row],[TN ff ü20*]]="ja",TN_Liste[[#This Row],[Alter]]&gt;=27,$C$4&lt;&gt;3)</calculatedColumnFormula>
    </tableColumn>
    <tableColumn id="14" xr3:uid="{95E9B35E-7971-4735-8193-D05F4C2A7DF7}" name="TN U6" dataDxfId="11">
      <calculatedColumnFormula>TN_Liste[[#This Row],[Alter]]&lt;6</calculatedColumnFormula>
    </tableColumn>
    <tableColumn id="30" xr3:uid="{F922D509-0D22-43B7-AF10-1A8F3E2DCA5B}" name="Bedingung gelb" dataDxfId="10">
      <calculatedColumnFormula>TN_Liste[[#This Row],[Art nicht 3 + Ü20 - U27 + TN ff "ja"]]</calculatedColumnFormula>
    </tableColumn>
    <tableColumn id="31" xr3:uid="{E9FE14D4-7D38-4943-A0AB-00413F0C0093}" name="Alter &gt; 99" dataDxfId="9">
      <calculatedColumnFormula>AND(TN_Liste[[#This Row],[Alter]]&gt;99,TN_Liste[[#This Row],[Alter]]&lt;&gt;"")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3D95-EC72-4480-81EF-451682A9B049}">
  <sheetPr codeName="Tabelle2">
    <tabColor rgb="FF00B050"/>
    <pageSetUpPr fitToPage="1"/>
  </sheetPr>
  <dimension ref="A1:Q61"/>
  <sheetViews>
    <sheetView tabSelected="1" zoomScaleNormal="100" zoomScaleSheetLayoutView="115" workbookViewId="0">
      <selection activeCell="L30" sqref="L30"/>
    </sheetView>
  </sheetViews>
  <sheetFormatPr baseColWidth="10" defaultColWidth="10.28515625" defaultRowHeight="15" outlineLevelCol="1" x14ac:dyDescent="0.25"/>
  <cols>
    <col min="1" max="1" width="16.5703125" customWidth="1"/>
    <col min="2" max="2" width="11.7109375" customWidth="1"/>
    <col min="3" max="4" width="15" customWidth="1"/>
    <col min="5" max="5" width="14.28515625" style="114" hidden="1" customWidth="1" outlineLevel="1"/>
    <col min="6" max="6" width="14.42578125" customWidth="1" collapsed="1"/>
    <col min="7" max="7" width="14.42578125" customWidth="1"/>
    <col min="8" max="8" width="5.5703125" bestFit="1" customWidth="1"/>
    <col min="9" max="9" width="11.7109375" style="147" customWidth="1"/>
    <col min="10" max="10" width="10.28515625" style="147"/>
    <col min="11" max="11" width="11" style="147" customWidth="1"/>
    <col min="12" max="12" width="12" style="147" customWidth="1"/>
    <col min="13" max="13" width="10.28515625" style="147"/>
    <col min="14" max="14" width="10" style="147" customWidth="1"/>
    <col min="15" max="15" width="12.28515625" style="147" customWidth="1"/>
    <col min="16" max="16" width="17" style="147" customWidth="1"/>
    <col min="17" max="17" width="10.28515625" style="147"/>
  </cols>
  <sheetData>
    <row r="1" spans="1:17" x14ac:dyDescent="0.25">
      <c r="A1" s="328" t="s">
        <v>0</v>
      </c>
      <c r="B1" s="256"/>
      <c r="C1" s="329"/>
      <c r="D1" s="158"/>
      <c r="E1" s="23"/>
      <c r="F1" s="256" t="e" vm="1">
        <v>#VALUE!</v>
      </c>
      <c r="G1" s="257"/>
      <c r="H1" s="21"/>
      <c r="I1" s="146" t="s">
        <v>1</v>
      </c>
    </row>
    <row r="2" spans="1:17" ht="14.65" customHeight="1" x14ac:dyDescent="0.25">
      <c r="A2" s="330" t="s">
        <v>2</v>
      </c>
      <c r="B2" s="283"/>
      <c r="C2" s="331"/>
      <c r="D2" s="95"/>
      <c r="E2"/>
      <c r="F2" s="258"/>
      <c r="G2" s="259"/>
      <c r="H2" s="21"/>
      <c r="I2" s="266"/>
      <c r="J2" s="262" t="s">
        <v>3</v>
      </c>
      <c r="K2" s="263"/>
    </row>
    <row r="3" spans="1:17" ht="14.65" customHeight="1" x14ac:dyDescent="0.25">
      <c r="A3" s="332" t="s">
        <v>4</v>
      </c>
      <c r="B3" s="333"/>
      <c r="C3" s="334"/>
      <c r="D3" s="95"/>
      <c r="E3"/>
      <c r="F3" s="258"/>
      <c r="G3" s="259"/>
      <c r="I3" s="267"/>
      <c r="J3" s="264"/>
      <c r="K3" s="265"/>
    </row>
    <row r="4" spans="1:17" x14ac:dyDescent="0.25">
      <c r="A4" s="338" t="s">
        <v>5</v>
      </c>
      <c r="B4" s="339"/>
      <c r="C4" s="340"/>
      <c r="D4" s="95"/>
      <c r="E4"/>
      <c r="F4" s="258"/>
      <c r="G4" s="259"/>
    </row>
    <row r="5" spans="1:17" ht="14.65" customHeight="1" x14ac:dyDescent="0.25">
      <c r="A5" s="341" t="s">
        <v>245</v>
      </c>
      <c r="B5" s="342"/>
      <c r="C5" s="343"/>
      <c r="D5" s="95"/>
      <c r="E5"/>
      <c r="F5" s="258"/>
      <c r="G5" s="259"/>
    </row>
    <row r="6" spans="1:17" ht="18" customHeight="1" thickBot="1" x14ac:dyDescent="0.35">
      <c r="A6" s="159" t="s">
        <v>6</v>
      </c>
      <c r="G6" s="160"/>
    </row>
    <row r="7" spans="1:17" ht="14.65" customHeight="1" x14ac:dyDescent="0.25">
      <c r="A7" s="22" t="s">
        <v>7</v>
      </c>
      <c r="B7" s="268"/>
      <c r="C7" s="345"/>
      <c r="D7" s="218" t="s">
        <v>8</v>
      </c>
      <c r="E7" s="116"/>
      <c r="F7" s="268"/>
      <c r="G7" s="269"/>
      <c r="H7" s="134" t="b">
        <f>AND(B7&lt;&gt;0,F7&lt;&gt;0)</f>
        <v>0</v>
      </c>
      <c r="I7" s="250" t="s">
        <v>9</v>
      </c>
      <c r="J7" s="251"/>
      <c r="K7" s="251"/>
      <c r="L7" s="251"/>
      <c r="M7" s="251"/>
      <c r="N7" s="251"/>
      <c r="O7" s="251"/>
      <c r="P7" s="252"/>
    </row>
    <row r="8" spans="1:17" ht="14.65" customHeight="1" x14ac:dyDescent="0.25">
      <c r="A8" s="24" t="s">
        <v>10</v>
      </c>
      <c r="B8" s="346"/>
      <c r="C8" s="346"/>
      <c r="D8" s="217" t="s">
        <v>11</v>
      </c>
      <c r="E8" s="117"/>
      <c r="F8" s="270"/>
      <c r="G8" s="271"/>
      <c r="H8" s="134" t="b">
        <f>AND(B8&lt;&gt;0,F8&lt;&gt;0)</f>
        <v>0</v>
      </c>
    </row>
    <row r="9" spans="1:17" ht="14.65" customHeight="1" x14ac:dyDescent="0.25">
      <c r="A9" s="24" t="s">
        <v>12</v>
      </c>
      <c r="B9" s="272"/>
      <c r="C9" s="288"/>
      <c r="D9" s="217" t="s">
        <v>13</v>
      </c>
      <c r="E9" s="118"/>
      <c r="F9" s="272"/>
      <c r="G9" s="273"/>
      <c r="H9" s="134" t="b">
        <f>AND(B9&lt;&gt;0,F9&lt;&gt;0)</f>
        <v>0</v>
      </c>
    </row>
    <row r="10" spans="1:17" ht="14.65" customHeight="1" x14ac:dyDescent="0.25">
      <c r="A10" s="24" t="s">
        <v>14</v>
      </c>
      <c r="B10" s="272"/>
      <c r="C10" s="288"/>
      <c r="D10" s="217" t="s">
        <v>15</v>
      </c>
      <c r="F10" s="297"/>
      <c r="G10" s="298"/>
      <c r="H10" s="134" t="b">
        <f>AND(B10&lt;&gt;0,F10&lt;&gt;0)</f>
        <v>0</v>
      </c>
      <c r="J10" s="148"/>
    </row>
    <row r="11" spans="1:17" ht="15.75" thickBot="1" x14ac:dyDescent="0.3">
      <c r="A11" s="25" t="s">
        <v>16</v>
      </c>
      <c r="B11" s="291"/>
      <c r="C11" s="292"/>
      <c r="D11" s="219" t="s">
        <v>11</v>
      </c>
      <c r="E11" s="119"/>
      <c r="F11" s="289"/>
      <c r="G11" s="290"/>
      <c r="H11" s="134" t="b">
        <f>AND(B11&lt;&gt;0,F11&lt;&gt;0)</f>
        <v>0</v>
      </c>
    </row>
    <row r="12" spans="1:17" ht="18" customHeight="1" thickBot="1" x14ac:dyDescent="0.35">
      <c r="A12" s="159" t="s">
        <v>17</v>
      </c>
      <c r="B12" s="6"/>
      <c r="C12" s="6"/>
      <c r="D12" s="6"/>
      <c r="E12" s="161"/>
      <c r="F12" s="6"/>
      <c r="G12" s="160"/>
    </row>
    <row r="13" spans="1:17" ht="14.65" customHeight="1" x14ac:dyDescent="0.25">
      <c r="A13" s="22" t="s">
        <v>18</v>
      </c>
      <c r="B13" s="268"/>
      <c r="C13" s="344"/>
      <c r="D13" s="344"/>
      <c r="E13" s="344"/>
      <c r="F13" s="344"/>
      <c r="G13" s="269"/>
      <c r="H13" s="134" t="b">
        <f>B13&lt;&gt;""</f>
        <v>0</v>
      </c>
      <c r="I13" s="260" t="s">
        <v>19</v>
      </c>
      <c r="J13" s="260"/>
      <c r="K13" s="260"/>
      <c r="L13" s="260"/>
      <c r="M13" s="260"/>
      <c r="N13" s="260"/>
      <c r="O13" s="260"/>
      <c r="P13" s="260"/>
    </row>
    <row r="14" spans="1:17" ht="14.65" customHeight="1" x14ac:dyDescent="0.25">
      <c r="A14" s="24" t="s">
        <v>20</v>
      </c>
      <c r="B14" s="272"/>
      <c r="C14" s="287"/>
      <c r="D14" s="287"/>
      <c r="E14" s="287"/>
      <c r="F14" s="287"/>
      <c r="G14" s="273"/>
      <c r="H14" s="134" t="b">
        <f>B14&lt;&gt;""</f>
        <v>0</v>
      </c>
      <c r="I14" s="260"/>
      <c r="J14" s="260"/>
      <c r="K14" s="260"/>
      <c r="L14" s="260"/>
      <c r="M14" s="260"/>
      <c r="N14" s="260"/>
      <c r="O14" s="260"/>
      <c r="P14" s="260"/>
    </row>
    <row r="15" spans="1:17" ht="14.65" customHeight="1" x14ac:dyDescent="0.25">
      <c r="A15" s="24" t="s">
        <v>21</v>
      </c>
      <c r="B15" s="17">
        <v>46023</v>
      </c>
      <c r="C15" s="62" t="s">
        <v>22</v>
      </c>
      <c r="D15" s="17">
        <v>46032</v>
      </c>
      <c r="E15" s="162"/>
      <c r="F15" t="s">
        <v>23</v>
      </c>
      <c r="G15" s="115">
        <f>D15-B15+1</f>
        <v>10</v>
      </c>
      <c r="H15" s="134" t="b">
        <f>AND(B15&lt;&gt;0,D15&lt;&gt;0)</f>
        <v>1</v>
      </c>
      <c r="I15" s="260" t="s">
        <v>24</v>
      </c>
      <c r="J15" s="260"/>
      <c r="K15" s="260"/>
      <c r="L15" s="260"/>
      <c r="M15" s="260"/>
      <c r="N15" s="260"/>
      <c r="O15" s="260"/>
      <c r="P15" s="260"/>
    </row>
    <row r="16" spans="1:17" s="20" customFormat="1" ht="24" customHeight="1" x14ac:dyDescent="0.25">
      <c r="A16" s="143" t="s">
        <v>25</v>
      </c>
      <c r="C16" s="153">
        <v>8</v>
      </c>
      <c r="D16" s="20" t="s">
        <v>26</v>
      </c>
      <c r="E16" s="163"/>
      <c r="F16" s="144">
        <f>SUM(TN_Liste[TNT])</f>
        <v>0</v>
      </c>
      <c r="G16" s="145"/>
      <c r="H16" s="142" t="b">
        <f>C16&lt;&gt;""</f>
        <v>1</v>
      </c>
      <c r="I16" s="260" t="s">
        <v>27</v>
      </c>
      <c r="J16" s="260"/>
      <c r="K16" s="260"/>
      <c r="L16" s="260"/>
      <c r="M16" s="260"/>
      <c r="N16" s="260"/>
      <c r="O16" s="260"/>
      <c r="P16" s="260"/>
      <c r="Q16" s="147"/>
    </row>
    <row r="17" spans="1:16" ht="45.75" customHeight="1" x14ac:dyDescent="0.25">
      <c r="A17" s="101" t="s">
        <v>28</v>
      </c>
      <c r="B17" s="30">
        <v>1</v>
      </c>
      <c r="C17" s="311" t="s">
        <v>29</v>
      </c>
      <c r="D17" s="312"/>
      <c r="E17" s="312"/>
      <c r="F17" s="312"/>
      <c r="G17" s="313"/>
      <c r="H17" s="135" t="b">
        <f>B17&lt;&gt;""</f>
        <v>1</v>
      </c>
      <c r="I17" s="149"/>
      <c r="J17" s="149"/>
      <c r="K17" s="149"/>
      <c r="L17" s="149"/>
      <c r="M17" s="149"/>
      <c r="N17" s="149"/>
      <c r="O17" s="149"/>
    </row>
    <row r="18" spans="1:16" ht="18" thickBot="1" x14ac:dyDescent="0.35">
      <c r="A18" s="159" t="s">
        <v>30</v>
      </c>
      <c r="G18" s="160"/>
      <c r="I18" s="149"/>
      <c r="J18" s="149"/>
      <c r="K18" s="149"/>
      <c r="L18" s="149"/>
      <c r="M18" s="149"/>
      <c r="N18" s="149"/>
    </row>
    <row r="19" spans="1:16" x14ac:dyDescent="0.25">
      <c r="A19" s="108"/>
      <c r="B19" s="109"/>
      <c r="C19" s="109" t="s">
        <v>31</v>
      </c>
      <c r="D19" s="109" t="s">
        <v>32</v>
      </c>
      <c r="E19" s="120"/>
      <c r="F19" s="110" t="s">
        <v>33</v>
      </c>
      <c r="G19" s="106" t="s">
        <v>34</v>
      </c>
      <c r="H19" s="62"/>
      <c r="I19" s="149"/>
      <c r="J19" s="149"/>
      <c r="K19" s="149"/>
      <c r="L19" s="149"/>
      <c r="M19" s="149"/>
      <c r="N19" s="149"/>
    </row>
    <row r="20" spans="1:16" ht="14.65" customHeight="1" x14ac:dyDescent="0.25">
      <c r="A20" s="31" t="s">
        <v>35</v>
      </c>
      <c r="B20" s="11"/>
      <c r="C20" s="246">
        <v>11</v>
      </c>
      <c r="D20" s="246">
        <v>21</v>
      </c>
      <c r="E20" s="121">
        <f>IF(B17=1,C20,IF(B17&gt;1,D20,0))</f>
        <v>11</v>
      </c>
      <c r="F20" s="103">
        <f>IF(Nachhaltigkeit!B10="ja",E20,0)</f>
        <v>11</v>
      </c>
      <c r="G20" s="55"/>
      <c r="H20" s="134" t="b">
        <f>AND(C20&lt;&gt;"",D20&lt;&gt;"")</f>
        <v>1</v>
      </c>
      <c r="I20" s="261" t="s">
        <v>36</v>
      </c>
      <c r="J20" s="261"/>
      <c r="K20" s="261"/>
      <c r="L20" s="261"/>
      <c r="M20" s="261"/>
      <c r="N20" s="261"/>
      <c r="O20" s="261"/>
      <c r="P20" s="261"/>
    </row>
    <row r="21" spans="1:16" ht="15.75" thickBot="1" x14ac:dyDescent="0.3">
      <c r="A21" s="32" t="s">
        <v>37</v>
      </c>
      <c r="B21" s="7"/>
      <c r="C21" s="7"/>
      <c r="D21" s="7"/>
      <c r="E21" s="122"/>
      <c r="F21" s="37">
        <f>IF(Nachhaltigkeit!B10="ja",Nachhaltigkeit!F43,0)</f>
        <v>0</v>
      </c>
      <c r="G21" s="34">
        <f>Nachhaltigkeit!F44</f>
        <v>0</v>
      </c>
      <c r="H21" s="136"/>
      <c r="I21" s="261"/>
      <c r="J21" s="261"/>
      <c r="K21" s="261"/>
      <c r="L21" s="261"/>
      <c r="M21" s="261"/>
      <c r="N21" s="261"/>
      <c r="O21" s="261"/>
      <c r="P21" s="261"/>
    </row>
    <row r="22" spans="1:16" ht="15.75" thickTop="1" x14ac:dyDescent="0.25">
      <c r="A22" s="33" t="s">
        <v>38</v>
      </c>
      <c r="B22" s="2"/>
      <c r="C22" s="2"/>
      <c r="D22" s="2"/>
      <c r="E22" s="117"/>
      <c r="F22" s="38">
        <f>IF(B17&lt;&gt;1,F20+F21,MIN(15,F20+F21))</f>
        <v>11</v>
      </c>
      <c r="G22" s="35">
        <f>IF($B$17=3,IF(G20+G21&gt;50,50,G20+G21),IF(G20+G21&gt;15,15,G21+G20))</f>
        <v>0</v>
      </c>
      <c r="H22" s="136"/>
    </row>
    <row r="23" spans="1:16" ht="15.75" thickBot="1" x14ac:dyDescent="0.3">
      <c r="A23" s="33" t="s">
        <v>39</v>
      </c>
      <c r="B23" s="2"/>
      <c r="C23" s="2"/>
      <c r="D23" s="2"/>
      <c r="E23" s="117"/>
      <c r="F23" s="38">
        <f>IF(F20+F21-F22&gt;0,F20+F21-F22,0)</f>
        <v>0</v>
      </c>
      <c r="G23" s="35">
        <f>IF(G20+G21-G22&gt;0,G20+G21-G22,0)</f>
        <v>0</v>
      </c>
      <c r="H23" s="136"/>
    </row>
    <row r="24" spans="1:16" ht="17.649999999999999" customHeight="1" thickBot="1" x14ac:dyDescent="0.35">
      <c r="A24" s="196" t="s">
        <v>40</v>
      </c>
      <c r="B24" s="197"/>
      <c r="C24" s="197"/>
      <c r="D24" s="197"/>
      <c r="E24" s="198"/>
      <c r="F24" s="197"/>
      <c r="G24" s="199"/>
    </row>
    <row r="25" spans="1:16" x14ac:dyDescent="0.25">
      <c r="A25" s="200" t="s">
        <v>41</v>
      </c>
      <c r="B25" s="107" t="s">
        <v>33</v>
      </c>
      <c r="C25" s="104" t="s">
        <v>34</v>
      </c>
      <c r="D25" s="47" t="s">
        <v>42</v>
      </c>
      <c r="E25" s="123"/>
      <c r="F25" s="107" t="s">
        <v>33</v>
      </c>
      <c r="G25" s="201" t="s">
        <v>34</v>
      </c>
      <c r="H25" s="62"/>
    </row>
    <row r="26" spans="1:16" x14ac:dyDescent="0.25">
      <c r="A26" s="202" t="s">
        <v>43</v>
      </c>
      <c r="B26" s="39">
        <f>SUMIF(Ausgaben[Kategorie],A26,Ausgaben[Preis])</f>
        <v>0</v>
      </c>
      <c r="C26" s="29"/>
      <c r="D26" s="49" t="s">
        <v>44</v>
      </c>
      <c r="E26" s="125"/>
      <c r="F26" s="40">
        <f>F22*F16</f>
        <v>0</v>
      </c>
      <c r="G26" s="203"/>
      <c r="H26" s="137"/>
      <c r="I26" s="274" t="str">
        <f>"Info: Gesamtzuschuss (Zuschuss KJFP + JDAV-NRW Eigenmittel) = " &amp; F26 + F27 &amp;"€"</f>
        <v>Info: Gesamtzuschuss (Zuschuss KJFP + JDAV-NRW Eigenmittel) = 0€</v>
      </c>
      <c r="J26" s="275"/>
      <c r="K26" s="275"/>
      <c r="L26" s="275"/>
      <c r="M26" s="275"/>
      <c r="N26" s="275"/>
      <c r="O26" s="275"/>
      <c r="P26" s="276"/>
    </row>
    <row r="27" spans="1:16" ht="15.75" thickBot="1" x14ac:dyDescent="0.3">
      <c r="A27" s="202" t="s">
        <v>45</v>
      </c>
      <c r="B27" s="39">
        <f>SUMIF(Ausgaben[Kategorie],A27,Ausgaben[Preis])</f>
        <v>0</v>
      </c>
      <c r="C27" s="29"/>
      <c r="D27" s="48" t="s">
        <v>46</v>
      </c>
      <c r="E27" s="226"/>
      <c r="F27" s="14">
        <f>F23*F16</f>
        <v>0</v>
      </c>
      <c r="G27" s="204"/>
      <c r="H27" s="137"/>
      <c r="I27"/>
      <c r="J27"/>
      <c r="K27"/>
      <c r="L27"/>
      <c r="M27"/>
      <c r="N27"/>
      <c r="O27"/>
      <c r="P27"/>
    </row>
    <row r="28" spans="1:16" ht="15.75" thickTop="1" x14ac:dyDescent="0.25">
      <c r="A28" s="202" t="s">
        <v>47</v>
      </c>
      <c r="B28" s="39">
        <f>SUMIF(Ausgaben[Kategorie],A28,Ausgaben[Preis])</f>
        <v>0</v>
      </c>
      <c r="C28" s="29"/>
      <c r="D28" s="48" t="s">
        <v>48</v>
      </c>
      <c r="E28" s="124"/>
      <c r="F28" s="14">
        <f>SUMIF(Einnahmen[Kategorie],"öffentliche Mittel",Einnahmen[Preis])</f>
        <v>0</v>
      </c>
      <c r="G28" s="227"/>
      <c r="H28" s="138"/>
    </row>
    <row r="29" spans="1:16" x14ac:dyDescent="0.25">
      <c r="A29" s="202" t="s">
        <v>49</v>
      </c>
      <c r="B29" s="39">
        <f>SUMIF(Ausgaben[Kategorie],A29,Ausgaben[Preis])</f>
        <v>0</v>
      </c>
      <c r="C29" s="29"/>
      <c r="D29" s="48" t="s">
        <v>50</v>
      </c>
      <c r="E29" s="124"/>
      <c r="F29" s="14">
        <f>SUMIF(Einnahmen[Kategorie],$D$29,Einnahmen[Preis])</f>
        <v>0</v>
      </c>
      <c r="G29" s="204"/>
      <c r="H29" s="60"/>
    </row>
    <row r="30" spans="1:16" x14ac:dyDescent="0.25">
      <c r="A30" s="202" t="s">
        <v>51</v>
      </c>
      <c r="B30" s="39">
        <f>SUMIF(Ausgaben[Kategorie],"Sonstiges",Ausgaben[Preis])</f>
        <v>0</v>
      </c>
      <c r="C30" s="29"/>
      <c r="D30" s="221" t="s">
        <v>52</v>
      </c>
      <c r="E30" s="124"/>
      <c r="F30" s="14">
        <f>SUMIF(Einnahmen[Kategorie],"Sonstige Einnahmen",Einnahmen[Preis])</f>
        <v>0</v>
      </c>
      <c r="G30" s="204"/>
      <c r="H30" s="137"/>
    </row>
    <row r="31" spans="1:16" ht="15.75" thickBot="1" x14ac:dyDescent="0.3">
      <c r="A31" s="205" t="s">
        <v>53</v>
      </c>
      <c r="B31" s="28">
        <f>SUM(B26:B30)</f>
        <v>0</v>
      </c>
      <c r="C31" s="27"/>
      <c r="D31" s="222" t="s">
        <v>53</v>
      </c>
      <c r="E31" s="220"/>
      <c r="F31" s="28">
        <f>SUBTOTAL(9,F26:F30)</f>
        <v>0</v>
      </c>
      <c r="G31" s="206"/>
      <c r="H31" s="139"/>
    </row>
    <row r="32" spans="1:16" ht="16.899999999999999" customHeight="1" thickTop="1" thickBot="1" x14ac:dyDescent="0.3">
      <c r="A32" s="335" t="s">
        <v>54</v>
      </c>
      <c r="B32" s="336"/>
      <c r="C32" s="336"/>
      <c r="D32" s="337"/>
      <c r="E32" s="207"/>
      <c r="F32" s="208">
        <f>F31-B31</f>
        <v>0</v>
      </c>
      <c r="G32" s="209"/>
      <c r="H32" s="140"/>
    </row>
    <row r="33" spans="1:16" ht="18" thickBot="1" x14ac:dyDescent="0.35">
      <c r="A33" s="196" t="s">
        <v>55</v>
      </c>
      <c r="B33" s="197"/>
      <c r="C33" s="197"/>
      <c r="D33" s="197"/>
      <c r="E33" s="198"/>
      <c r="F33" s="197"/>
      <c r="G33" s="199"/>
    </row>
    <row r="34" spans="1:16" x14ac:dyDescent="0.25">
      <c r="A34" s="295" t="s">
        <v>56</v>
      </c>
      <c r="B34" s="296"/>
      <c r="C34" s="293" t="s">
        <v>57</v>
      </c>
      <c r="D34" s="294"/>
      <c r="E34" s="126"/>
      <c r="F34" s="105" t="s">
        <v>33</v>
      </c>
      <c r="G34" s="111" t="s">
        <v>34</v>
      </c>
    </row>
    <row r="35" spans="1:16" ht="14.65" customHeight="1" x14ac:dyDescent="0.25">
      <c r="A35" s="24" t="s">
        <v>58</v>
      </c>
      <c r="B35" s="164"/>
      <c r="C35" s="57" t="str">
        <f>IF(F35=0,"TN-Beitrag oder Förderung senken","")</f>
        <v/>
      </c>
      <c r="F35" s="129">
        <f>IF($F$32&lt;=0,1,0)</f>
        <v>1</v>
      </c>
      <c r="G35" s="131"/>
      <c r="I35" s="253" t="s">
        <v>59</v>
      </c>
      <c r="J35" s="254"/>
      <c r="K35" s="254"/>
      <c r="L35" s="254"/>
      <c r="M35" s="254"/>
      <c r="N35" s="254"/>
      <c r="O35" s="254"/>
      <c r="P35" s="255"/>
    </row>
    <row r="36" spans="1:16" ht="14.65" customHeight="1" x14ac:dyDescent="0.25">
      <c r="A36" s="24" t="s">
        <v>60</v>
      </c>
      <c r="B36" s="164"/>
      <c r="C36" s="57" t="str">
        <f>IF(F36=0,"TN-Beitrag erhöhen","")</f>
        <v>TN-Beitrag erhöhen</v>
      </c>
      <c r="F36" s="129">
        <f>IF((F26+F28)&lt;B31*0.9,1,0)</f>
        <v>0</v>
      </c>
      <c r="G36" s="131"/>
      <c r="I36" s="253" t="s">
        <v>61</v>
      </c>
      <c r="J36" s="254"/>
      <c r="K36" s="254"/>
      <c r="L36" s="254"/>
      <c r="M36" s="254"/>
      <c r="N36" s="254"/>
      <c r="O36" s="254"/>
      <c r="P36" s="255"/>
    </row>
    <row r="37" spans="1:16" ht="14.65" customHeight="1" x14ac:dyDescent="0.25">
      <c r="A37" s="24" t="s">
        <v>62</v>
      </c>
      <c r="C37" s="57" t="str">
        <f>IF(F37=-1,"Rücksprache halten","")</f>
        <v>Rücksprache halten</v>
      </c>
      <c r="E37" s="113">
        <f>COUNTIF(TN_Liste[förd.f],"1")</f>
        <v>0</v>
      </c>
      <c r="F37" s="129">
        <f>IF(E37&gt;=7,1,-1)</f>
        <v>-1</v>
      </c>
      <c r="G37" s="131"/>
      <c r="H37" s="53"/>
      <c r="I37" s="277" t="s">
        <v>63</v>
      </c>
      <c r="J37" s="278"/>
      <c r="K37" s="278"/>
      <c r="L37" s="278"/>
      <c r="M37" s="278"/>
      <c r="N37" s="278"/>
      <c r="O37" s="278"/>
      <c r="P37" s="279"/>
    </row>
    <row r="38" spans="1:16" ht="15.75" thickBot="1" x14ac:dyDescent="0.3">
      <c r="A38" s="25" t="s">
        <v>64</v>
      </c>
      <c r="B38" s="26"/>
      <c r="C38" s="36" t="str">
        <f>IF(F38=-1,"Rücksprache halten","")</f>
        <v>Rücksprache halten</v>
      </c>
      <c r="D38" s="26"/>
      <c r="E38" s="155">
        <f>COUNTIFS(TN_Liste[Leiter ja/nein],"&lt;&gt;Ja",TN_Liste[Alter],"&gt;0")</f>
        <v>0</v>
      </c>
      <c r="F38" s="130">
        <f>IF(E38=0,-1,IF(E37/E38&gt;=0.5,1,-1))</f>
        <v>-1</v>
      </c>
      <c r="G38" s="132"/>
      <c r="H38" s="53"/>
      <c r="I38" s="280"/>
      <c r="J38" s="281"/>
      <c r="K38" s="281"/>
      <c r="L38" s="281"/>
      <c r="M38" s="281"/>
      <c r="N38" s="281"/>
      <c r="O38" s="281"/>
      <c r="P38" s="282"/>
    </row>
    <row r="39" spans="1:16" ht="5.85" customHeight="1" x14ac:dyDescent="0.25">
      <c r="A39" s="24"/>
      <c r="E39"/>
      <c r="G39" s="160"/>
    </row>
    <row r="40" spans="1:16" x14ac:dyDescent="0.25">
      <c r="A40" s="24" t="s">
        <v>65</v>
      </c>
      <c r="E40"/>
      <c r="G40" s="160"/>
    </row>
    <row r="41" spans="1:16" x14ac:dyDescent="0.25">
      <c r="A41" s="305" t="s">
        <v>66</v>
      </c>
      <c r="B41" s="306"/>
      <c r="C41" s="306"/>
      <c r="D41" s="306"/>
      <c r="E41" s="306"/>
      <c r="F41" s="306"/>
      <c r="G41" s="307"/>
    </row>
    <row r="42" spans="1:16" x14ac:dyDescent="0.25">
      <c r="A42" s="299" t="s">
        <v>67</v>
      </c>
      <c r="B42" s="300"/>
      <c r="C42" s="300"/>
      <c r="D42" s="300"/>
      <c r="E42" s="300"/>
      <c r="F42" s="300"/>
      <c r="G42" s="301"/>
    </row>
    <row r="43" spans="1:16" ht="28.15" customHeight="1" x14ac:dyDescent="0.25">
      <c r="A43" s="308" t="s">
        <v>68</v>
      </c>
      <c r="B43" s="309"/>
      <c r="C43" s="309"/>
      <c r="D43" s="309"/>
      <c r="E43" s="309"/>
      <c r="F43" s="309"/>
      <c r="G43" s="310"/>
    </row>
    <row r="44" spans="1:16" x14ac:dyDescent="0.25">
      <c r="A44" s="302" t="s">
        <v>69</v>
      </c>
      <c r="B44" s="303"/>
      <c r="C44" s="303"/>
      <c r="D44" s="303"/>
      <c r="E44" s="303"/>
      <c r="F44" s="303"/>
      <c r="G44" s="304"/>
    </row>
    <row r="45" spans="1:16" ht="15" customHeight="1" x14ac:dyDescent="0.25">
      <c r="A45" s="24"/>
      <c r="E45"/>
      <c r="F45" s="258"/>
      <c r="G45" s="259"/>
      <c r="I45" s="314" t="s">
        <v>70</v>
      </c>
      <c r="J45" s="314"/>
      <c r="K45" s="314"/>
      <c r="L45" s="314"/>
      <c r="M45" s="314"/>
      <c r="N45" s="314"/>
      <c r="O45" s="314"/>
      <c r="P45" s="314"/>
    </row>
    <row r="46" spans="1:16" x14ac:dyDescent="0.25">
      <c r="A46" s="24" t="s">
        <v>71</v>
      </c>
      <c r="C46" s="141"/>
      <c r="E46"/>
      <c r="F46" s="283"/>
      <c r="G46" s="284"/>
      <c r="H46" s="133"/>
      <c r="I46" s="314"/>
      <c r="J46" s="314"/>
      <c r="K46" s="314"/>
      <c r="L46" s="314"/>
      <c r="M46" s="314"/>
      <c r="N46" s="314"/>
      <c r="O46" s="314"/>
      <c r="P46" s="314"/>
    </row>
    <row r="47" spans="1:16" ht="15.75" thickBot="1" x14ac:dyDescent="0.3">
      <c r="A47" s="25"/>
      <c r="B47" s="26"/>
      <c r="C47" s="165" t="s">
        <v>72</v>
      </c>
      <c r="D47" s="26"/>
      <c r="E47" s="26"/>
      <c r="F47" s="285" t="s">
        <v>73</v>
      </c>
      <c r="G47" s="286"/>
    </row>
    <row r="48" spans="1:16" ht="14.65" customHeight="1" thickBot="1" x14ac:dyDescent="0.3"/>
    <row r="49" spans="1:16" x14ac:dyDescent="0.25">
      <c r="A49" s="315" t="str">
        <f>IF(G49,"Das Formular ist vollständig ausgefüllt.","Achtung: Das Formular ist nicht vollständig ausgefüllt.")</f>
        <v>Achtung: Das Formular ist nicht vollständig ausgefüllt.</v>
      </c>
      <c r="B49" s="316"/>
      <c r="C49" s="316"/>
      <c r="D49" s="316"/>
      <c r="E49" s="316"/>
      <c r="F49" s="317"/>
      <c r="G49" s="321" t="b">
        <f>AND(H7,H8,H9,H20,H10,H11,H13,H14,H15,H16,H17)</f>
        <v>0</v>
      </c>
      <c r="I49" s="322" t="s">
        <v>74</v>
      </c>
      <c r="J49" s="323"/>
      <c r="K49" s="323"/>
      <c r="L49" s="323"/>
      <c r="M49" s="323"/>
      <c r="N49" s="323"/>
      <c r="O49" s="323"/>
      <c r="P49" s="324"/>
    </row>
    <row r="50" spans="1:16" ht="15.75" thickBot="1" x14ac:dyDescent="0.3">
      <c r="A50" s="318"/>
      <c r="B50" s="319"/>
      <c r="C50" s="319"/>
      <c r="D50" s="319"/>
      <c r="E50" s="319"/>
      <c r="F50" s="320"/>
      <c r="G50" s="321"/>
      <c r="I50" s="325"/>
      <c r="J50" s="326"/>
      <c r="K50" s="326"/>
      <c r="L50" s="326"/>
      <c r="M50" s="326"/>
      <c r="N50" s="326"/>
      <c r="O50" s="326"/>
      <c r="P50" s="327"/>
    </row>
    <row r="51" spans="1:16" x14ac:dyDescent="0.25">
      <c r="I51" s="261" t="s">
        <v>75</v>
      </c>
      <c r="J51" s="261"/>
      <c r="K51" s="261"/>
      <c r="L51" s="261"/>
      <c r="M51" s="261"/>
      <c r="N51" s="261"/>
      <c r="O51" s="261"/>
      <c r="P51" s="261"/>
    </row>
    <row r="52" spans="1:16" x14ac:dyDescent="0.25">
      <c r="I52" s="261"/>
      <c r="J52" s="261"/>
      <c r="K52" s="261"/>
      <c r="L52" s="261"/>
      <c r="M52" s="261"/>
      <c r="N52" s="261"/>
      <c r="O52" s="261"/>
      <c r="P52" s="261"/>
    </row>
    <row r="55" spans="1:16" x14ac:dyDescent="0.25">
      <c r="I55"/>
    </row>
    <row r="56" spans="1:16" x14ac:dyDescent="0.25">
      <c r="I56" s="151"/>
      <c r="J56" s="150"/>
      <c r="K56" s="151"/>
    </row>
    <row r="57" spans="1:16" x14ac:dyDescent="0.25">
      <c r="I57" s="152"/>
    </row>
    <row r="58" spans="1:16" x14ac:dyDescent="0.25">
      <c r="I58" s="152"/>
    </row>
    <row r="59" spans="1:16" x14ac:dyDescent="0.25">
      <c r="I59" s="152"/>
    </row>
    <row r="60" spans="1:16" x14ac:dyDescent="0.25">
      <c r="I60" s="152"/>
    </row>
    <row r="61" spans="1:16" x14ac:dyDescent="0.25">
      <c r="I61" s="152"/>
      <c r="J61" s="152"/>
    </row>
  </sheetData>
  <sheetProtection sheet="1" objects="1" scenarios="1"/>
  <mergeCells count="44">
    <mergeCell ref="A1:C1"/>
    <mergeCell ref="A2:C2"/>
    <mergeCell ref="A3:C3"/>
    <mergeCell ref="A32:D32"/>
    <mergeCell ref="A4:C4"/>
    <mergeCell ref="A5:C5"/>
    <mergeCell ref="B13:G13"/>
    <mergeCell ref="B7:C7"/>
    <mergeCell ref="B8:C8"/>
    <mergeCell ref="B9:C9"/>
    <mergeCell ref="I51:P52"/>
    <mergeCell ref="I45:P46"/>
    <mergeCell ref="A49:F50"/>
    <mergeCell ref="G49:G50"/>
    <mergeCell ref="I49:P50"/>
    <mergeCell ref="I37:P38"/>
    <mergeCell ref="F45:G46"/>
    <mergeCell ref="F47:G47"/>
    <mergeCell ref="B14:G14"/>
    <mergeCell ref="B10:C10"/>
    <mergeCell ref="F11:G11"/>
    <mergeCell ref="B11:C11"/>
    <mergeCell ref="C34:D34"/>
    <mergeCell ref="A34:B34"/>
    <mergeCell ref="F10:G10"/>
    <mergeCell ref="A42:G42"/>
    <mergeCell ref="A44:G44"/>
    <mergeCell ref="A41:G41"/>
    <mergeCell ref="A43:G43"/>
    <mergeCell ref="C17:G17"/>
    <mergeCell ref="I7:P7"/>
    <mergeCell ref="I36:P36"/>
    <mergeCell ref="F1:G5"/>
    <mergeCell ref="I16:P16"/>
    <mergeCell ref="I15:P15"/>
    <mergeCell ref="I13:P14"/>
    <mergeCell ref="I20:P21"/>
    <mergeCell ref="J2:K3"/>
    <mergeCell ref="I2:I3"/>
    <mergeCell ref="F7:G7"/>
    <mergeCell ref="F8:G8"/>
    <mergeCell ref="F9:G9"/>
    <mergeCell ref="I35:P35"/>
    <mergeCell ref="I26:P26"/>
  </mergeCells>
  <conditionalFormatting sqref="A49:F50">
    <cfRule type="expression" dxfId="8" priority="43">
      <formula>$G$49=TRUE</formula>
    </cfRule>
  </conditionalFormatting>
  <dataValidations count="2">
    <dataValidation type="date" operator="lessThanOrEqual" allowBlank="1" showInputMessage="1" showErrorMessage="1" error="Das Startdatum muss früher oder gleich dem Enddatum sein." sqref="B15 D15" xr:uid="{ABC334B7-4829-40B3-A77D-7BBA84FFB487}">
      <formula1>D15</formula1>
    </dataValidation>
    <dataValidation type="list" showInputMessage="1" showErrorMessage="1" sqref="B17" xr:uid="{37F3FE8C-524E-42DB-AAB7-07E08828CD2C}">
      <formula1>"1,2,3"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Header>&amp;LVeranstaltungsnummer:&amp;C&amp;"-,Fett"&amp;18Deckblatt</oddHeader>
    <oddFooter xml:space="preserve">&amp;R
&amp;D
Seite &amp;P von &amp;N  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10A21EDD-70D7-4194-A28D-D76DD83B35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1"/>
              <x14:cfIcon iconSet="3Symbols2" iconId="0"/>
              <x14:cfIcon iconSet="3Symbols2" iconId="2"/>
            </x14:iconSet>
          </x14:cfRule>
          <xm:sqref>F35:F38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58DB-E578-44C4-92BE-E66BE3CE3240}">
  <sheetPr codeName="Tabelle4">
    <tabColor rgb="FF00B050"/>
    <pageSetUpPr fitToPage="1"/>
  </sheetPr>
  <dimension ref="A1:T58"/>
  <sheetViews>
    <sheetView zoomScaleNormal="100" zoomScaleSheetLayoutView="85" zoomScalePageLayoutView="85" workbookViewId="0">
      <selection activeCell="E30" sqref="E30"/>
    </sheetView>
  </sheetViews>
  <sheetFormatPr baseColWidth="10" defaultColWidth="9.28515625" defaultRowHeight="15" x14ac:dyDescent="0.25"/>
  <cols>
    <col min="1" max="1" width="4.5703125" customWidth="1"/>
    <col min="2" max="2" width="11.5703125" bestFit="1" customWidth="1"/>
    <col min="3" max="3" width="41.42578125" customWidth="1"/>
    <col min="4" max="4" width="20.7109375" customWidth="1"/>
    <col min="5" max="5" width="15.7109375" customWidth="1"/>
    <col min="6" max="6" width="19.28515625" customWidth="1"/>
    <col min="7" max="7" width="4.7109375" customWidth="1"/>
    <col min="8" max="8" width="16.42578125" customWidth="1"/>
    <col min="9" max="9" width="16.7109375" customWidth="1"/>
    <col min="10" max="10" width="33" customWidth="1"/>
    <col min="11" max="11" width="2.28515625" customWidth="1"/>
  </cols>
  <sheetData>
    <row r="1" spans="1:20" ht="14.65" customHeight="1" x14ac:dyDescent="0.25">
      <c r="A1" s="22" t="s">
        <v>76</v>
      </c>
      <c r="B1" s="168"/>
      <c r="C1" s="352">
        <f>Deckblatt!B13</f>
        <v>0</v>
      </c>
      <c r="D1" s="357" t="e" vm="1">
        <v>#VALUE!</v>
      </c>
      <c r="E1" s="358"/>
      <c r="F1" s="166" t="s">
        <v>1</v>
      </c>
    </row>
    <row r="2" spans="1:20" x14ac:dyDescent="0.25">
      <c r="A2" s="24"/>
      <c r="B2" s="58"/>
      <c r="C2" s="353"/>
      <c r="D2" s="359"/>
      <c r="E2" s="360"/>
      <c r="F2" s="356" t="s">
        <v>77</v>
      </c>
    </row>
    <row r="3" spans="1:20" x14ac:dyDescent="0.25">
      <c r="A3" s="31" t="s">
        <v>78</v>
      </c>
      <c r="B3" s="59"/>
      <c r="C3" s="10">
        <f>Deckblatt!F9</f>
        <v>0</v>
      </c>
      <c r="D3" s="359"/>
      <c r="E3" s="360"/>
      <c r="F3" s="356"/>
    </row>
    <row r="4" spans="1:20" ht="14.65" customHeight="1" x14ac:dyDescent="0.25">
      <c r="A4" s="24"/>
      <c r="D4" s="359"/>
      <c r="E4" s="360"/>
      <c r="F4" s="356" t="s">
        <v>79</v>
      </c>
    </row>
    <row r="5" spans="1:20" ht="15.75" x14ac:dyDescent="0.25">
      <c r="A5" s="169" t="s">
        <v>80</v>
      </c>
      <c r="B5" s="170"/>
      <c r="C5" s="171"/>
      <c r="D5" s="359"/>
      <c r="E5" s="360"/>
      <c r="F5" s="356"/>
    </row>
    <row r="6" spans="1:20" ht="2.85" customHeight="1" thickBot="1" x14ac:dyDescent="0.3">
      <c r="A6" s="172"/>
      <c r="B6" s="173"/>
      <c r="E6" s="160"/>
    </row>
    <row r="7" spans="1:20" ht="16.5" thickBot="1" x14ac:dyDescent="0.3">
      <c r="A7" s="172" t="s">
        <v>81</v>
      </c>
      <c r="B7" s="6" t="s">
        <v>82</v>
      </c>
      <c r="C7" s="6" t="s">
        <v>83</v>
      </c>
      <c r="D7" s="6" t="s">
        <v>84</v>
      </c>
      <c r="E7" s="174" t="s">
        <v>85</v>
      </c>
      <c r="L7" s="74" t="s">
        <v>86</v>
      </c>
      <c r="M7" s="75"/>
      <c r="N7" s="75"/>
      <c r="O7" s="75"/>
      <c r="P7" s="75"/>
      <c r="Q7" s="75"/>
      <c r="R7" s="75"/>
      <c r="S7" s="75"/>
      <c r="T7" s="76"/>
    </row>
    <row r="8" spans="1:20" ht="14.65" customHeight="1" x14ac:dyDescent="0.25">
      <c r="A8" s="210" t="s">
        <v>87</v>
      </c>
      <c r="B8" s="211"/>
      <c r="C8" s="212" t="s">
        <v>88</v>
      </c>
      <c r="D8" s="212" t="s">
        <v>50</v>
      </c>
      <c r="E8" s="213"/>
      <c r="L8" s="77" t="s">
        <v>89</v>
      </c>
      <c r="M8" s="73"/>
      <c r="N8" s="73"/>
      <c r="O8" s="73"/>
      <c r="P8" s="73"/>
      <c r="Q8" s="73"/>
      <c r="R8" s="73"/>
      <c r="S8" s="73"/>
      <c r="T8" s="78"/>
    </row>
    <row r="9" spans="1:20" ht="14.65" customHeight="1" x14ac:dyDescent="0.25">
      <c r="A9" s="175" t="s">
        <v>90</v>
      </c>
      <c r="B9" s="72"/>
      <c r="C9" s="176"/>
      <c r="D9" s="176" t="s">
        <v>91</v>
      </c>
      <c r="E9" s="177"/>
      <c r="F9" s="361" t="s">
        <v>92</v>
      </c>
      <c r="G9" s="361"/>
      <c r="H9" s="361"/>
      <c r="I9" s="362"/>
      <c r="L9" s="79" t="s">
        <v>93</v>
      </c>
      <c r="M9" s="73"/>
      <c r="N9" s="73"/>
      <c r="O9" s="73"/>
      <c r="P9" s="73"/>
      <c r="Q9" s="73"/>
      <c r="R9" s="73"/>
      <c r="S9" s="73"/>
      <c r="T9" s="78"/>
    </row>
    <row r="10" spans="1:20" ht="15" customHeight="1" x14ac:dyDescent="0.25">
      <c r="A10" s="175"/>
      <c r="B10" s="102"/>
      <c r="C10" s="176"/>
      <c r="D10" s="176" t="s">
        <v>94</v>
      </c>
      <c r="E10" s="177"/>
      <c r="F10" s="363"/>
      <c r="G10" s="363"/>
      <c r="H10" s="363"/>
      <c r="I10" s="364"/>
      <c r="L10" s="77" t="s">
        <v>95</v>
      </c>
      <c r="M10" s="73"/>
      <c r="N10" s="73"/>
      <c r="O10" s="73"/>
      <c r="P10" s="73"/>
      <c r="Q10" s="73"/>
      <c r="R10" s="73"/>
      <c r="S10" s="73"/>
      <c r="T10" s="78"/>
    </row>
    <row r="11" spans="1:20" ht="14.45" customHeight="1" x14ac:dyDescent="0.25">
      <c r="A11" s="175"/>
      <c r="B11" s="214"/>
      <c r="C11" s="214"/>
      <c r="D11" s="176"/>
      <c r="E11" s="234"/>
      <c r="F11" s="366" t="s">
        <v>96</v>
      </c>
      <c r="G11" s="366"/>
      <c r="H11" s="366"/>
      <c r="I11" s="366"/>
      <c r="L11" s="77" t="s">
        <v>97</v>
      </c>
      <c r="M11" s="73"/>
      <c r="N11" s="73"/>
      <c r="O11" s="73"/>
      <c r="P11" s="73"/>
      <c r="Q11" s="73"/>
      <c r="R11" s="73"/>
      <c r="S11" s="73"/>
      <c r="T11" s="78"/>
    </row>
    <row r="12" spans="1:20" ht="16.5" thickBot="1" x14ac:dyDescent="0.3">
      <c r="A12" s="25"/>
      <c r="B12" s="215"/>
      <c r="C12" s="215" t="s">
        <v>98</v>
      </c>
      <c r="D12" s="215"/>
      <c r="E12" s="216">
        <f>SUBTOTAL(109,Einnahmen[Preis])</f>
        <v>0</v>
      </c>
      <c r="L12" s="77" t="s">
        <v>99</v>
      </c>
      <c r="M12" s="73"/>
      <c r="N12" s="73"/>
      <c r="O12" s="73"/>
      <c r="P12" s="73"/>
      <c r="Q12" s="73"/>
      <c r="R12" s="73"/>
      <c r="S12" s="73"/>
      <c r="T12" s="78"/>
    </row>
    <row r="13" spans="1:20" x14ac:dyDescent="0.25">
      <c r="A13" s="24"/>
      <c r="E13" s="179"/>
      <c r="F13" s="167" t="s">
        <v>100</v>
      </c>
      <c r="G13" s="84"/>
      <c r="H13" s="84"/>
      <c r="I13" s="85"/>
      <c r="L13" s="77" t="s">
        <v>101</v>
      </c>
      <c r="M13" s="73"/>
      <c r="N13" s="73"/>
      <c r="O13" s="73"/>
      <c r="P13" s="73"/>
      <c r="Q13" s="73"/>
      <c r="R13" s="73"/>
      <c r="S13" s="73"/>
      <c r="T13" s="78"/>
    </row>
    <row r="14" spans="1:20" ht="15.75" x14ac:dyDescent="0.25">
      <c r="A14" s="180" t="s">
        <v>102</v>
      </c>
      <c r="B14" s="181"/>
      <c r="C14" s="182"/>
      <c r="D14" s="181"/>
      <c r="E14" s="183"/>
      <c r="L14" s="77" t="s">
        <v>103</v>
      </c>
      <c r="M14" s="73"/>
      <c r="N14" s="73"/>
      <c r="O14" s="73"/>
      <c r="P14" s="73"/>
      <c r="Q14" s="73"/>
      <c r="R14" s="73"/>
      <c r="S14" s="73"/>
      <c r="T14" s="78"/>
    </row>
    <row r="15" spans="1:20" ht="2.85" customHeight="1" x14ac:dyDescent="0.25">
      <c r="A15" s="172"/>
      <c r="B15" s="173"/>
      <c r="E15" s="160"/>
      <c r="L15" s="80"/>
      <c r="M15" s="73"/>
      <c r="N15" s="73"/>
      <c r="O15" s="73"/>
      <c r="P15" s="73"/>
      <c r="Q15" s="73"/>
      <c r="R15" s="73"/>
      <c r="S15" s="73"/>
      <c r="T15" s="78"/>
    </row>
    <row r="16" spans="1:20" x14ac:dyDescent="0.25">
      <c r="A16" s="172" t="s">
        <v>81</v>
      </c>
      <c r="B16" s="6" t="s">
        <v>82</v>
      </c>
      <c r="C16" s="6" t="s">
        <v>83</v>
      </c>
      <c r="D16" s="6" t="s">
        <v>84</v>
      </c>
      <c r="E16" s="6" t="s">
        <v>85</v>
      </c>
      <c r="F16" s="225" t="s">
        <v>104</v>
      </c>
      <c r="L16" s="79" t="s">
        <v>105</v>
      </c>
      <c r="M16" s="73"/>
      <c r="N16" s="73"/>
      <c r="O16" s="73"/>
      <c r="P16" s="73"/>
      <c r="Q16" s="73"/>
      <c r="R16" s="73"/>
      <c r="S16" s="73"/>
      <c r="T16" s="78"/>
    </row>
    <row r="17" spans="1:20" ht="15" customHeight="1" x14ac:dyDescent="0.25">
      <c r="A17" s="224">
        <v>1</v>
      </c>
      <c r="B17" s="230"/>
      <c r="C17" s="231"/>
      <c r="D17" s="224"/>
      <c r="E17" s="232"/>
      <c r="F17" s="233"/>
      <c r="H17" s="350" t="s">
        <v>106</v>
      </c>
      <c r="I17" s="351"/>
      <c r="L17" s="77" t="s">
        <v>107</v>
      </c>
      <c r="M17" s="73"/>
      <c r="N17" s="73"/>
      <c r="O17" s="73"/>
      <c r="P17" s="73"/>
      <c r="Q17" s="73"/>
      <c r="R17" s="73"/>
      <c r="S17" s="73"/>
      <c r="T17" s="78"/>
    </row>
    <row r="18" spans="1:20" x14ac:dyDescent="0.25">
      <c r="A18" s="224">
        <v>2</v>
      </c>
      <c r="B18" s="230"/>
      <c r="C18" s="231"/>
      <c r="D18" s="224"/>
      <c r="E18" s="232"/>
      <c r="F18" s="233"/>
      <c r="H18" s="365" t="s">
        <v>108</v>
      </c>
      <c r="I18" s="365"/>
      <c r="K18" s="91"/>
      <c r="L18" s="77" t="s">
        <v>109</v>
      </c>
      <c r="M18" s="73"/>
      <c r="N18" s="73"/>
      <c r="O18" s="73"/>
      <c r="P18" s="73"/>
      <c r="Q18" s="73"/>
      <c r="R18" s="73"/>
      <c r="S18" s="73"/>
      <c r="T18" s="78"/>
    </row>
    <row r="19" spans="1:20" x14ac:dyDescent="0.25">
      <c r="A19" s="224">
        <v>3</v>
      </c>
      <c r="B19" s="230"/>
      <c r="C19" s="231"/>
      <c r="D19" s="224"/>
      <c r="E19" s="232"/>
      <c r="F19" s="233"/>
      <c r="H19" s="365"/>
      <c r="I19" s="365"/>
      <c r="K19" s="91"/>
      <c r="L19" s="77" t="s">
        <v>110</v>
      </c>
      <c r="M19" s="73"/>
      <c r="N19" s="73"/>
      <c r="O19" s="73"/>
      <c r="P19" s="73"/>
      <c r="Q19" s="73"/>
      <c r="R19" s="73"/>
      <c r="S19" s="73"/>
      <c r="T19" s="78"/>
    </row>
    <row r="20" spans="1:20" ht="15" customHeight="1" x14ac:dyDescent="0.25">
      <c r="A20" s="224">
        <v>4</v>
      </c>
      <c r="B20" s="230"/>
      <c r="C20" s="231"/>
      <c r="D20" s="224"/>
      <c r="E20" s="232"/>
      <c r="F20" s="233"/>
      <c r="K20" s="91"/>
      <c r="L20" s="77" t="s">
        <v>111</v>
      </c>
      <c r="M20" s="73"/>
      <c r="N20" s="73"/>
      <c r="O20" s="73"/>
      <c r="P20" s="73"/>
      <c r="Q20" s="73"/>
      <c r="R20" s="73"/>
      <c r="S20" s="73"/>
      <c r="T20" s="78"/>
    </row>
    <row r="21" spans="1:20" ht="15" customHeight="1" x14ac:dyDescent="0.25">
      <c r="A21" s="224">
        <v>5</v>
      </c>
      <c r="B21" s="230"/>
      <c r="C21" s="231"/>
      <c r="D21" s="224"/>
      <c r="E21" s="232"/>
      <c r="F21" s="233"/>
      <c r="I21" s="71">
        <f>SUMIF(Ausgaben[Bezahlt von],H21,Ausgaben[Preis])</f>
        <v>0</v>
      </c>
      <c r="K21" s="91"/>
      <c r="L21" s="77" t="s">
        <v>112</v>
      </c>
      <c r="M21" s="73"/>
      <c r="N21" s="73"/>
      <c r="O21" s="73"/>
      <c r="P21" s="73"/>
      <c r="Q21" s="73"/>
      <c r="R21" s="73"/>
      <c r="S21" s="73"/>
      <c r="T21" s="78"/>
    </row>
    <row r="22" spans="1:20" ht="15" customHeight="1" thickBot="1" x14ac:dyDescent="0.3">
      <c r="A22" s="224">
        <v>6</v>
      </c>
      <c r="B22" s="230"/>
      <c r="C22" s="231"/>
      <c r="D22" s="224"/>
      <c r="E22" s="232"/>
      <c r="F22" s="233"/>
      <c r="H22" s="61" t="s">
        <v>113</v>
      </c>
      <c r="I22" s="7"/>
      <c r="J22" s="347" t="s">
        <v>114</v>
      </c>
      <c r="K22" s="91"/>
      <c r="L22" s="235"/>
      <c r="M22" s="73"/>
      <c r="N22" s="73"/>
      <c r="O22" s="73"/>
      <c r="P22" s="73"/>
      <c r="Q22" s="73"/>
      <c r="R22" s="73"/>
      <c r="S22" s="73"/>
      <c r="T22" s="78"/>
    </row>
    <row r="23" spans="1:20" ht="15" customHeight="1" thickTop="1" x14ac:dyDescent="0.25">
      <c r="A23" s="224">
        <v>7</v>
      </c>
      <c r="B23" s="230"/>
      <c r="C23" s="231"/>
      <c r="D23" s="224"/>
      <c r="E23" s="232"/>
      <c r="F23" s="233"/>
      <c r="H23" cm="1">
        <f t="array" ref="H23">_xlfn.UNIQUE(Ausgaben[Bezahlt von],FALSE,FALSE)</f>
        <v>0</v>
      </c>
      <c r="I23" s="71">
        <f>SUMIF(Ausgaben[Bezahlt von],H23,Ausgaben[Preis])</f>
        <v>0</v>
      </c>
      <c r="J23" s="348"/>
      <c r="L23" s="79" t="s">
        <v>115</v>
      </c>
      <c r="M23" s="73"/>
      <c r="N23" s="73"/>
      <c r="O23" s="73"/>
      <c r="P23" s="73"/>
      <c r="Q23" s="73"/>
      <c r="R23" s="73"/>
      <c r="S23" s="73"/>
      <c r="T23" s="78"/>
    </row>
    <row r="24" spans="1:20" ht="15" customHeight="1" x14ac:dyDescent="0.25">
      <c r="A24" s="224">
        <v>8</v>
      </c>
      <c r="B24" s="230"/>
      <c r="C24" s="231"/>
      <c r="D24" s="224"/>
      <c r="E24" s="232"/>
      <c r="F24" s="233"/>
      <c r="I24" s="71">
        <f>SUMIF(Ausgaben[Bezahlt von],H24,Ausgaben[Preis])</f>
        <v>0</v>
      </c>
      <c r="J24" s="348"/>
      <c r="L24" s="77" t="s">
        <v>116</v>
      </c>
      <c r="M24" s="73"/>
      <c r="N24" s="73"/>
      <c r="O24" s="73"/>
      <c r="P24" s="73"/>
      <c r="Q24" s="73"/>
      <c r="R24" s="73"/>
      <c r="S24" s="73"/>
      <c r="T24" s="78"/>
    </row>
    <row r="25" spans="1:20" x14ac:dyDescent="0.25">
      <c r="A25" s="224">
        <v>9</v>
      </c>
      <c r="B25" s="230"/>
      <c r="C25" s="231"/>
      <c r="D25" s="224"/>
      <c r="E25" s="232"/>
      <c r="F25" s="233"/>
      <c r="I25" s="71">
        <f>SUMIF(Ausgaben[Bezahlt von],H25,Ausgaben[Preis])</f>
        <v>0</v>
      </c>
      <c r="J25" s="348"/>
      <c r="L25" s="77" t="s">
        <v>117</v>
      </c>
      <c r="M25" s="73"/>
      <c r="N25" s="73"/>
      <c r="O25" s="73"/>
      <c r="P25" s="73"/>
      <c r="Q25" s="73"/>
      <c r="R25" s="73"/>
      <c r="S25" s="73"/>
      <c r="T25" s="78"/>
    </row>
    <row r="26" spans="1:20" x14ac:dyDescent="0.25">
      <c r="A26" s="224">
        <v>10</v>
      </c>
      <c r="B26" s="230"/>
      <c r="C26" s="231"/>
      <c r="D26" s="224"/>
      <c r="E26" s="232"/>
      <c r="F26" s="233"/>
      <c r="I26" s="71">
        <f>SUMIF(Ausgaben[Bezahlt von],H26,Ausgaben[Preis])</f>
        <v>0</v>
      </c>
      <c r="J26" s="348"/>
      <c r="L26" s="77" t="s">
        <v>118</v>
      </c>
      <c r="M26" s="73"/>
      <c r="N26" s="73"/>
      <c r="O26" s="73"/>
      <c r="P26" s="73"/>
      <c r="Q26" s="73"/>
      <c r="R26" s="73"/>
      <c r="S26" s="73"/>
      <c r="T26" s="78"/>
    </row>
    <row r="27" spans="1:20" x14ac:dyDescent="0.25">
      <c r="A27" s="224">
        <v>11</v>
      </c>
      <c r="B27" s="230"/>
      <c r="C27" s="231"/>
      <c r="D27" s="224"/>
      <c r="E27" s="232"/>
      <c r="F27" s="233"/>
      <c r="I27" s="71">
        <f>SUMIF(Ausgaben[Bezahlt von],H27,Ausgaben[Preis])</f>
        <v>0</v>
      </c>
      <c r="J27" s="349"/>
      <c r="L27" s="235"/>
      <c r="M27" s="73"/>
      <c r="N27" s="73"/>
      <c r="O27" s="73"/>
      <c r="P27" s="73"/>
      <c r="Q27" s="73"/>
      <c r="R27" s="73"/>
      <c r="S27" s="73"/>
      <c r="T27" s="78"/>
    </row>
    <row r="28" spans="1:20" x14ac:dyDescent="0.25">
      <c r="A28" s="224">
        <v>12</v>
      </c>
      <c r="B28" s="230"/>
      <c r="C28" s="231"/>
      <c r="D28" s="224"/>
      <c r="E28" s="232"/>
      <c r="F28" s="233"/>
      <c r="I28" s="71">
        <f>SUMIF(Ausgaben[Bezahlt von],H28,Ausgaben[Preis])</f>
        <v>0</v>
      </c>
      <c r="L28" s="79" t="s">
        <v>119</v>
      </c>
      <c r="M28" s="73"/>
      <c r="N28" s="73"/>
      <c r="O28" s="73"/>
      <c r="P28" s="73"/>
      <c r="Q28" s="73"/>
      <c r="R28" s="73"/>
      <c r="S28" s="73"/>
      <c r="T28" s="78"/>
    </row>
    <row r="29" spans="1:20" x14ac:dyDescent="0.25">
      <c r="A29" s="224">
        <v>13</v>
      </c>
      <c r="B29" s="230"/>
      <c r="C29" s="231"/>
      <c r="D29" s="224"/>
      <c r="E29" s="232"/>
      <c r="F29" s="233"/>
      <c r="I29" s="71">
        <f>SUMIF(Ausgaben[Bezahlt von],H29,Ausgaben[Preis])</f>
        <v>0</v>
      </c>
      <c r="L29" s="77" t="s">
        <v>120</v>
      </c>
      <c r="M29" s="73"/>
      <c r="N29" s="73"/>
      <c r="O29" s="73"/>
      <c r="P29" s="73"/>
      <c r="Q29" s="73"/>
      <c r="R29" s="73"/>
      <c r="S29" s="73"/>
      <c r="T29" s="78"/>
    </row>
    <row r="30" spans="1:20" x14ac:dyDescent="0.25">
      <c r="A30" s="224">
        <v>14</v>
      </c>
      <c r="B30" s="230"/>
      <c r="C30" s="231"/>
      <c r="D30" s="224"/>
      <c r="E30" s="232"/>
      <c r="F30" s="233"/>
      <c r="I30" s="71">
        <f>SUMIF(Ausgaben[Bezahlt von],H30,Ausgaben[Preis])</f>
        <v>0</v>
      </c>
      <c r="L30" s="77" t="s">
        <v>121</v>
      </c>
      <c r="M30" s="73"/>
      <c r="N30" s="73"/>
      <c r="O30" s="73"/>
      <c r="P30" s="73"/>
      <c r="Q30" s="73"/>
      <c r="R30" s="73"/>
      <c r="S30" s="73"/>
      <c r="T30" s="78"/>
    </row>
    <row r="31" spans="1:20" x14ac:dyDescent="0.25">
      <c r="A31" s="224">
        <v>15</v>
      </c>
      <c r="B31" s="230"/>
      <c r="C31" s="231"/>
      <c r="D31" s="224"/>
      <c r="E31" s="232"/>
      <c r="F31" s="233"/>
      <c r="I31" s="71">
        <f>SUMIF(Ausgaben[Bezahlt von],H31,Ausgaben[Preis])</f>
        <v>0</v>
      </c>
      <c r="L31" s="77" t="s">
        <v>122</v>
      </c>
      <c r="M31" s="73"/>
      <c r="N31" s="73"/>
      <c r="O31" s="73"/>
      <c r="P31" s="73"/>
      <c r="Q31" s="73"/>
      <c r="R31" s="73"/>
      <c r="S31" s="73"/>
      <c r="T31" s="78"/>
    </row>
    <row r="32" spans="1:20" x14ac:dyDescent="0.25">
      <c r="A32" s="224">
        <v>16</v>
      </c>
      <c r="B32" s="230"/>
      <c r="C32" s="231"/>
      <c r="D32" s="224"/>
      <c r="E32" s="232"/>
      <c r="F32" s="233"/>
      <c r="I32" s="71">
        <f>SUMIF(Ausgaben[Bezahlt von],H32,Ausgaben[Preis])</f>
        <v>0</v>
      </c>
      <c r="L32" s="235"/>
      <c r="M32" s="73"/>
      <c r="N32" s="73"/>
      <c r="O32" s="73"/>
      <c r="P32" s="73"/>
      <c r="Q32" s="73"/>
      <c r="R32" s="73"/>
      <c r="S32" s="73"/>
      <c r="T32" s="78"/>
    </row>
    <row r="33" spans="1:20" x14ac:dyDescent="0.25">
      <c r="A33" s="224">
        <v>17</v>
      </c>
      <c r="B33" s="230"/>
      <c r="C33" s="231"/>
      <c r="D33" s="224"/>
      <c r="E33" s="232"/>
      <c r="F33" s="233"/>
      <c r="H33" s="66"/>
      <c r="I33" s="71">
        <f>SUMIF(Ausgaben[Bezahlt von],H33,Ausgaben[Preis])</f>
        <v>0</v>
      </c>
      <c r="L33" s="79" t="s">
        <v>123</v>
      </c>
      <c r="M33" s="73"/>
      <c r="N33" s="73"/>
      <c r="O33" s="73"/>
      <c r="P33" s="73"/>
      <c r="Q33" s="73"/>
      <c r="R33" s="73"/>
      <c r="S33" s="73"/>
      <c r="T33" s="78"/>
    </row>
    <row r="34" spans="1:20" x14ac:dyDescent="0.25">
      <c r="A34" s="224">
        <v>18</v>
      </c>
      <c r="B34" s="230"/>
      <c r="C34" s="231"/>
      <c r="D34" s="224"/>
      <c r="E34" s="232"/>
      <c r="F34" s="233"/>
      <c r="I34" s="71">
        <f>SUMIF(Ausgaben[Bezahlt von],H34,Ausgaben[Preis])</f>
        <v>0</v>
      </c>
      <c r="L34" s="77" t="s">
        <v>124</v>
      </c>
      <c r="M34" s="73"/>
      <c r="N34" s="73"/>
      <c r="O34" s="73"/>
      <c r="P34" s="73"/>
      <c r="Q34" s="73"/>
      <c r="R34" s="73"/>
      <c r="S34" s="73"/>
      <c r="T34" s="78"/>
    </row>
    <row r="35" spans="1:20" x14ac:dyDescent="0.25">
      <c r="A35" s="224">
        <v>19</v>
      </c>
      <c r="B35" s="230"/>
      <c r="C35" s="231"/>
      <c r="D35" s="224"/>
      <c r="E35" s="232"/>
      <c r="F35" s="233"/>
      <c r="I35" s="71">
        <f>SUMIF(Ausgaben[Bezahlt von],H35,Ausgaben[Preis])</f>
        <v>0</v>
      </c>
      <c r="L35" s="77" t="s">
        <v>125</v>
      </c>
      <c r="M35" s="73"/>
      <c r="N35" s="73"/>
      <c r="O35" s="73"/>
      <c r="P35" s="73"/>
      <c r="Q35" s="73"/>
      <c r="R35" s="73"/>
      <c r="S35" s="73"/>
      <c r="T35" s="78"/>
    </row>
    <row r="36" spans="1:20" x14ac:dyDescent="0.25">
      <c r="A36" s="224">
        <v>20</v>
      </c>
      <c r="B36" s="230"/>
      <c r="C36" s="231"/>
      <c r="D36" s="224"/>
      <c r="E36" s="232"/>
      <c r="F36" s="233"/>
      <c r="I36" s="71">
        <f>SUMIF(Ausgaben[Bezahlt von],H36,Ausgaben[Preis])</f>
        <v>0</v>
      </c>
      <c r="L36" s="77" t="s">
        <v>126</v>
      </c>
      <c r="M36" s="73"/>
      <c r="N36" s="73"/>
      <c r="O36" s="73"/>
      <c r="P36" s="73"/>
      <c r="Q36" s="73"/>
      <c r="R36" s="73"/>
      <c r="S36" s="73"/>
      <c r="T36" s="78"/>
    </row>
    <row r="37" spans="1:20" x14ac:dyDescent="0.25">
      <c r="A37" s="224">
        <v>21</v>
      </c>
      <c r="B37" s="230"/>
      <c r="C37" s="231"/>
      <c r="D37" s="224"/>
      <c r="E37" s="232"/>
      <c r="F37" s="233"/>
      <c r="I37" s="71">
        <f>SUMIF(Ausgaben[Bezahlt von],H37,Ausgaben[Preis])</f>
        <v>0</v>
      </c>
      <c r="L37" s="77" t="s">
        <v>127</v>
      </c>
      <c r="M37" s="73"/>
      <c r="N37" s="73"/>
      <c r="O37" s="73"/>
      <c r="P37" s="73"/>
      <c r="Q37" s="73"/>
      <c r="R37" s="73"/>
      <c r="S37" s="73"/>
      <c r="T37" s="78"/>
    </row>
    <row r="38" spans="1:20" x14ac:dyDescent="0.25">
      <c r="A38" s="224">
        <v>22</v>
      </c>
      <c r="B38" s="230"/>
      <c r="C38" s="231"/>
      <c r="D38" s="224"/>
      <c r="E38" s="232"/>
      <c r="F38" s="233"/>
      <c r="I38" s="71">
        <f>SUMIF(Ausgaben[Bezahlt von],H38,Ausgaben[Preis])</f>
        <v>0</v>
      </c>
      <c r="L38" s="77" t="s">
        <v>128</v>
      </c>
      <c r="M38" s="73"/>
      <c r="N38" s="73"/>
      <c r="O38" s="73"/>
      <c r="P38" s="73"/>
      <c r="Q38" s="73"/>
      <c r="R38" s="73"/>
      <c r="S38" s="73"/>
      <c r="T38" s="78"/>
    </row>
    <row r="39" spans="1:20" x14ac:dyDescent="0.25">
      <c r="A39" s="224">
        <v>23</v>
      </c>
      <c r="B39" s="230"/>
      <c r="C39" s="231"/>
      <c r="D39" s="224"/>
      <c r="E39" s="232"/>
      <c r="F39" s="233"/>
      <c r="I39" s="71">
        <f>SUMIF(Ausgaben[Bezahlt von],H39,Ausgaben[Preis])</f>
        <v>0</v>
      </c>
      <c r="L39" s="77" t="s">
        <v>129</v>
      </c>
      <c r="M39" s="73"/>
      <c r="N39" s="73"/>
      <c r="O39" s="73"/>
      <c r="P39" s="73"/>
      <c r="Q39" s="73"/>
      <c r="R39" s="73"/>
      <c r="S39" s="73"/>
      <c r="T39" s="78"/>
    </row>
    <row r="40" spans="1:20" x14ac:dyDescent="0.25">
      <c r="A40" s="224">
        <v>24</v>
      </c>
      <c r="B40" s="230"/>
      <c r="C40" s="231"/>
      <c r="D40" s="224"/>
      <c r="E40" s="232"/>
      <c r="F40" s="233"/>
      <c r="I40" s="71">
        <f>SUMIF(Ausgaben[Bezahlt von],H40,Ausgaben[Preis])</f>
        <v>0</v>
      </c>
      <c r="L40" s="77" t="s">
        <v>130</v>
      </c>
      <c r="M40" s="73"/>
      <c r="N40" s="73"/>
      <c r="O40" s="73"/>
      <c r="P40" s="73"/>
      <c r="Q40" s="73"/>
      <c r="R40" s="73"/>
      <c r="S40" s="73"/>
      <c r="T40" s="78"/>
    </row>
    <row r="41" spans="1:20" ht="15.75" thickBot="1" x14ac:dyDescent="0.3">
      <c r="A41" s="224">
        <v>25</v>
      </c>
      <c r="B41" s="230"/>
      <c r="C41" s="231"/>
      <c r="D41" s="224"/>
      <c r="E41" s="232"/>
      <c r="F41" s="233"/>
      <c r="I41" s="71">
        <f>SUMIF(Ausgaben[Bezahlt von],H41,Ausgaben[Preis])</f>
        <v>0</v>
      </c>
      <c r="L41" s="81" t="s">
        <v>131</v>
      </c>
      <c r="M41" s="82"/>
      <c r="N41" s="82"/>
      <c r="O41" s="82"/>
      <c r="P41" s="82"/>
      <c r="Q41" s="82"/>
      <c r="R41" s="82"/>
      <c r="S41" s="82"/>
      <c r="T41" s="83"/>
    </row>
    <row r="42" spans="1:20" x14ac:dyDescent="0.25">
      <c r="A42" s="224">
        <v>26</v>
      </c>
      <c r="B42" s="230"/>
      <c r="C42" s="231"/>
      <c r="D42" s="224"/>
      <c r="E42" s="232"/>
      <c r="F42" s="233"/>
      <c r="I42" s="71"/>
      <c r="L42" s="223"/>
      <c r="M42" s="223"/>
      <c r="N42" s="223"/>
      <c r="O42" s="223"/>
      <c r="P42" s="223"/>
      <c r="Q42" s="223"/>
      <c r="R42" s="223"/>
      <c r="S42" s="223"/>
      <c r="T42" s="223"/>
    </row>
    <row r="43" spans="1:20" s="72" customFormat="1" x14ac:dyDescent="0.25">
      <c r="A43" s="224">
        <v>27</v>
      </c>
      <c r="B43" s="230"/>
      <c r="C43" s="231"/>
      <c r="D43" s="224"/>
      <c r="E43" s="232"/>
      <c r="F43" s="233"/>
      <c r="I43" s="228"/>
      <c r="L43" s="229"/>
      <c r="M43" s="229"/>
      <c r="N43" s="229"/>
      <c r="O43" s="229"/>
      <c r="P43" s="229"/>
      <c r="Q43" s="229"/>
      <c r="R43" s="229"/>
      <c r="S43" s="229"/>
      <c r="T43" s="229"/>
    </row>
    <row r="44" spans="1:20" s="72" customFormat="1" x14ac:dyDescent="0.25">
      <c r="A44" s="224">
        <v>28</v>
      </c>
      <c r="B44" s="230"/>
      <c r="C44" s="231"/>
      <c r="D44" s="224"/>
      <c r="E44" s="232"/>
      <c r="F44" s="233"/>
      <c r="I44" s="228"/>
    </row>
    <row r="45" spans="1:20" s="72" customFormat="1" x14ac:dyDescent="0.25">
      <c r="A45" s="224">
        <v>29</v>
      </c>
      <c r="B45" s="230"/>
      <c r="C45" s="231"/>
      <c r="D45" s="224"/>
      <c r="E45" s="232"/>
      <c r="F45" s="233"/>
      <c r="I45" s="228"/>
    </row>
    <row r="46" spans="1:20" s="72" customFormat="1" x14ac:dyDescent="0.25">
      <c r="A46" s="224">
        <v>30</v>
      </c>
      <c r="B46" s="230"/>
      <c r="C46" s="231"/>
      <c r="D46" s="224"/>
      <c r="E46" s="232"/>
      <c r="F46" s="233"/>
      <c r="I46" s="228"/>
    </row>
    <row r="47" spans="1:20" s="72" customFormat="1" x14ac:dyDescent="0.25">
      <c r="A47" s="224">
        <v>31</v>
      </c>
      <c r="B47" s="230"/>
      <c r="C47" s="231"/>
      <c r="D47" s="224"/>
      <c r="E47" s="232"/>
      <c r="F47" s="233"/>
      <c r="I47" s="228"/>
    </row>
    <row r="48" spans="1:20" s="72" customFormat="1" x14ac:dyDescent="0.25">
      <c r="A48" s="224">
        <v>32</v>
      </c>
      <c r="B48" s="230"/>
      <c r="C48" s="231"/>
      <c r="D48" s="224"/>
      <c r="E48" s="232"/>
      <c r="F48" s="233"/>
      <c r="I48" s="228"/>
    </row>
    <row r="49" spans="1:11" s="72" customFormat="1" x14ac:dyDescent="0.25">
      <c r="A49" s="224">
        <v>33</v>
      </c>
      <c r="B49" s="230"/>
      <c r="C49" s="231"/>
      <c r="D49" s="224"/>
      <c r="E49" s="232"/>
      <c r="F49" s="233"/>
      <c r="I49" s="228"/>
    </row>
    <row r="50" spans="1:11" s="72" customFormat="1" x14ac:dyDescent="0.25">
      <c r="A50" s="224">
        <v>34</v>
      </c>
      <c r="B50" s="230"/>
      <c r="C50" s="231"/>
      <c r="D50" s="224"/>
      <c r="E50" s="232"/>
      <c r="F50" s="233"/>
      <c r="I50" s="228"/>
    </row>
    <row r="51" spans="1:11" s="72" customFormat="1" x14ac:dyDescent="0.25">
      <c r="A51" s="224">
        <v>35</v>
      </c>
      <c r="B51" s="230"/>
      <c r="C51" s="231"/>
      <c r="D51" s="224"/>
      <c r="E51" s="232"/>
      <c r="F51" s="233"/>
      <c r="I51" s="228"/>
    </row>
    <row r="52" spans="1:11" ht="16.5" thickTop="1" x14ac:dyDescent="0.25">
      <c r="A52" s="24"/>
      <c r="C52" s="178" t="s">
        <v>132</v>
      </c>
      <c r="D52" s="178"/>
      <c r="E52" s="193">
        <f>SUBTOTAL(109,Ausgaben[Preis])</f>
        <v>0</v>
      </c>
      <c r="F52" s="57"/>
      <c r="I52" s="70">
        <f>SUM(I23:I51)</f>
        <v>0</v>
      </c>
      <c r="J52" s="66" t="str">
        <f>IF(I52&lt;&gt;Ausgaben[[#Totals],[Preis]],"Nicht alle Ausgaben zugeordnet!","")</f>
        <v/>
      </c>
    </row>
    <row r="53" spans="1:11" ht="15.75" x14ac:dyDescent="0.25">
      <c r="A53" s="24"/>
      <c r="C53" s="178"/>
      <c r="D53" s="178"/>
      <c r="E53" s="193"/>
      <c r="I53" s="71"/>
    </row>
    <row r="54" spans="1:11" ht="18.75" x14ac:dyDescent="0.3">
      <c r="A54" s="194" t="s">
        <v>133</v>
      </c>
      <c r="B54" s="195"/>
      <c r="C54" s="195"/>
      <c r="D54" s="354">
        <f>Einnahmen[[#Totals],[Preis]]-Ausgaben[[#Totals],[Preis]]</f>
        <v>0</v>
      </c>
      <c r="E54" s="355"/>
      <c r="I54" s="71"/>
    </row>
    <row r="55" spans="1:11" x14ac:dyDescent="0.25">
      <c r="I55" s="71"/>
    </row>
    <row r="56" spans="1:11" x14ac:dyDescent="0.25">
      <c r="I56" s="71"/>
    </row>
    <row r="57" spans="1:11" x14ac:dyDescent="0.25">
      <c r="I57" s="71"/>
    </row>
    <row r="58" spans="1:11" x14ac:dyDescent="0.25">
      <c r="K58" s="66"/>
    </row>
  </sheetData>
  <sheetProtection sheet="1" insertRows="0" deleteRows="0"/>
  <dataConsolidate/>
  <mergeCells count="10">
    <mergeCell ref="J22:J27"/>
    <mergeCell ref="H17:I17"/>
    <mergeCell ref="C1:C2"/>
    <mergeCell ref="D54:E54"/>
    <mergeCell ref="F2:F3"/>
    <mergeCell ref="F4:F5"/>
    <mergeCell ref="D1:E5"/>
    <mergeCell ref="F9:I10"/>
    <mergeCell ref="H18:I19"/>
    <mergeCell ref="F11:I11"/>
  </mergeCells>
  <phoneticPr fontId="10" type="noConversion"/>
  <conditionalFormatting sqref="H21 H25:H57">
    <cfRule type="expression" dxfId="7" priority="4">
      <formula>NOT(ISBLANK(H21))</formula>
    </cfRule>
  </conditionalFormatting>
  <conditionalFormatting sqref="H23">
    <cfRule type="expression" dxfId="6" priority="2">
      <formula>NOT(ISBLANK(H23))</formula>
    </cfRule>
  </conditionalFormatting>
  <conditionalFormatting sqref="I21 I23:I57">
    <cfRule type="expression" dxfId="5" priority="3">
      <formula>NOT(ISBLANK(H21))</formula>
    </cfRule>
  </conditionalFormatting>
  <dataValidations count="2">
    <dataValidation type="list" allowBlank="1" showInputMessage="1" showErrorMessage="1" sqref="D8:D11" xr:uid="{0E9C7E69-5389-4914-93B5-770E1E8DBEAB}">
      <formula1>"TN-Beiträge,öffentliche Mittel,Sonstige Einnahmen"</formula1>
    </dataValidation>
    <dataValidation type="list" allowBlank="1" showInputMessage="1" showErrorMessage="1" sqref="D17:D51" xr:uid="{F29D8855-01A6-460E-BC2E-BE288D502CBE}">
      <formula1>"Unterkunft u Verpf.,Honorare,Fahrtkosten,Verbrauchsmaterial, Sonstiges"</formula1>
    </dataValidation>
  </dataValidation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&amp;C&amp;"-,Fett"&amp;18Belegliste</oddHeader>
    <oddFooter xml:space="preserve">&amp;R
&amp;D
Seite &amp;P von &amp;N  </oddFooter>
    <firstHeader>&amp;CAbrechnung</firstHead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C1AC-7617-4BDB-A69D-666379303FF3}">
  <sheetPr codeName="Tabelle3">
    <tabColor rgb="FF00B050"/>
    <pageSetUpPr fitToPage="1"/>
  </sheetPr>
  <dimension ref="A1:AD211"/>
  <sheetViews>
    <sheetView zoomScaleNormal="100" zoomScaleSheetLayoutView="100" zoomScalePageLayoutView="70" workbookViewId="0">
      <selection activeCell="H16" sqref="H16"/>
    </sheetView>
  </sheetViews>
  <sheetFormatPr baseColWidth="10" defaultColWidth="10.7109375" defaultRowHeight="15" outlineLevelCol="1" x14ac:dyDescent="0.25"/>
  <cols>
    <col min="1" max="1" width="4.28515625" customWidth="1"/>
    <col min="2" max="3" width="15.28515625" customWidth="1"/>
    <col min="4" max="4" width="7.28515625" customWidth="1"/>
    <col min="5" max="5" width="10.28515625" style="1" customWidth="1"/>
    <col min="6" max="6" width="6.7109375" customWidth="1"/>
    <col min="7" max="7" width="10.28515625" customWidth="1"/>
    <col min="8" max="8" width="27.42578125" customWidth="1"/>
    <col min="9" max="9" width="5.7109375" customWidth="1"/>
    <col min="10" max="10" width="9.7109375" customWidth="1"/>
    <col min="11" max="11" width="6.5703125" customWidth="1"/>
    <col min="12" max="12" width="6.5703125" style="62" customWidth="1"/>
    <col min="13" max="13" width="6.5703125" customWidth="1"/>
    <col min="14" max="14" width="7.7109375" style="100" hidden="1" customWidth="1" outlineLevel="1"/>
    <col min="15" max="15" width="10.42578125" hidden="1" customWidth="1" outlineLevel="1"/>
    <col min="16" max="16" width="10.28515625" hidden="1" customWidth="1" outlineLevel="1"/>
    <col min="17" max="17" width="15.7109375" hidden="1" customWidth="1" outlineLevel="1"/>
    <col min="18" max="18" width="7.28515625" hidden="1" customWidth="1" outlineLevel="1"/>
    <col min="19" max="19" width="24.7109375" hidden="1" customWidth="1" outlineLevel="1"/>
    <col min="20" max="21" width="23.28515625" hidden="1" customWidth="1" outlineLevel="1"/>
    <col min="22" max="22" width="22.28515625" hidden="1" customWidth="1" outlineLevel="1"/>
    <col min="23" max="23" width="16.28515625" hidden="1" customWidth="1" outlineLevel="1"/>
    <col min="24" max="24" width="1.140625" customWidth="1" collapsed="1"/>
    <col min="25" max="25" width="37.42578125" bestFit="1" customWidth="1"/>
    <col min="26" max="26" width="35.5703125" customWidth="1"/>
  </cols>
  <sheetData>
    <row r="1" spans="1:30" ht="14.85" customHeight="1" x14ac:dyDescent="0.25">
      <c r="A1" s="370" t="s">
        <v>134</v>
      </c>
      <c r="B1" s="371"/>
      <c r="C1" s="370" t="s">
        <v>135</v>
      </c>
      <c r="D1" s="371"/>
      <c r="E1" s="371"/>
      <c r="F1" s="371"/>
      <c r="G1" s="371"/>
      <c r="H1" s="372"/>
      <c r="I1" s="19"/>
      <c r="J1" s="258" t="e" vm="1">
        <v>#VALUE!</v>
      </c>
      <c r="K1" s="258"/>
      <c r="L1" s="258"/>
      <c r="M1" s="258"/>
    </row>
    <row r="2" spans="1:30" ht="14.85" customHeight="1" x14ac:dyDescent="0.25">
      <c r="A2" s="370" t="s">
        <v>76</v>
      </c>
      <c r="B2" s="371"/>
      <c r="C2" s="370">
        <f>Deckblatt!B13</f>
        <v>0</v>
      </c>
      <c r="D2" s="371"/>
      <c r="E2" s="371"/>
      <c r="F2" s="371"/>
      <c r="G2" s="371"/>
      <c r="H2" s="372"/>
      <c r="I2" s="19"/>
      <c r="J2" s="258"/>
      <c r="K2" s="258"/>
      <c r="L2" s="258"/>
      <c r="M2" s="258"/>
      <c r="S2" s="62"/>
    </row>
    <row r="3" spans="1:30" ht="14.85" customHeight="1" x14ac:dyDescent="0.25">
      <c r="A3" s="370" t="s">
        <v>136</v>
      </c>
      <c r="B3" s="371"/>
      <c r="C3" s="370">
        <f>Deckblatt!B14</f>
        <v>0</v>
      </c>
      <c r="D3" s="371"/>
      <c r="E3" s="371"/>
      <c r="F3" s="371"/>
      <c r="G3" s="371"/>
      <c r="H3" s="372"/>
      <c r="I3" s="19"/>
      <c r="J3" s="258"/>
      <c r="K3" s="258"/>
      <c r="L3" s="258"/>
      <c r="M3" s="258"/>
      <c r="N3" s="97"/>
      <c r="O3" s="62"/>
      <c r="P3" s="62"/>
      <c r="Q3" s="62"/>
      <c r="R3" s="62"/>
      <c r="Y3" s="62" t="s">
        <v>137</v>
      </c>
    </row>
    <row r="4" spans="1:30" ht="14.85" customHeight="1" x14ac:dyDescent="0.25">
      <c r="A4" s="370" t="s">
        <v>138</v>
      </c>
      <c r="B4" s="371"/>
      <c r="C4" s="63">
        <f>Deckblatt!B17</f>
        <v>1</v>
      </c>
      <c r="D4" s="8" t="s">
        <v>139</v>
      </c>
      <c r="E4" s="18">
        <f>Deckblatt!B15</f>
        <v>46023</v>
      </c>
      <c r="F4" s="8" t="s">
        <v>140</v>
      </c>
      <c r="G4" s="18">
        <f>Deckblatt!D15</f>
        <v>46032</v>
      </c>
      <c r="H4" s="42"/>
      <c r="I4" s="1"/>
      <c r="J4" s="258"/>
      <c r="K4" s="258"/>
      <c r="L4" s="258"/>
      <c r="M4" s="258"/>
      <c r="N4" s="98">
        <v>0</v>
      </c>
      <c r="O4" s="98">
        <v>1</v>
      </c>
      <c r="P4" s="98">
        <v>1</v>
      </c>
      <c r="Q4" s="98">
        <v>-1</v>
      </c>
      <c r="R4" s="98">
        <v>0</v>
      </c>
      <c r="S4" s="11" t="s">
        <v>141</v>
      </c>
      <c r="T4" s="11" t="s">
        <v>142</v>
      </c>
      <c r="U4" s="11" t="s">
        <v>143</v>
      </c>
      <c r="V4" s="11" t="s">
        <v>144</v>
      </c>
      <c r="W4" s="99" t="s">
        <v>145</v>
      </c>
      <c r="Y4" s="62" t="str" cm="1">
        <f t="array" ref="Y4">"$A$1:$M$"&amp; MATCH(TRUE,ISBLANK(B$12:B$212),0)+10</f>
        <v>$A$1:$M$11</v>
      </c>
    </row>
    <row r="5" spans="1:30" x14ac:dyDescent="0.25">
      <c r="K5" s="154"/>
      <c r="L5" s="154"/>
      <c r="M5" s="154"/>
      <c r="O5" s="20"/>
      <c r="P5" s="112"/>
      <c r="Q5" s="97"/>
      <c r="R5" s="112"/>
      <c r="T5" s="97"/>
      <c r="U5" s="97"/>
      <c r="V5" s="112"/>
      <c r="W5" s="97"/>
      <c r="Y5" s="97"/>
    </row>
    <row r="6" spans="1:30" ht="14.85" customHeight="1" x14ac:dyDescent="0.25">
      <c r="A6" s="20" t="s">
        <v>71</v>
      </c>
      <c r="C6" s="20"/>
      <c r="E6" s="56"/>
      <c r="G6" s="56"/>
      <c r="H6" s="56"/>
      <c r="I6" s="72"/>
      <c r="K6" s="64"/>
      <c r="L6" s="64"/>
      <c r="Y6" s="374" t="s">
        <v>146</v>
      </c>
    </row>
    <row r="7" spans="1:30" ht="14.85" customHeight="1" x14ac:dyDescent="0.25">
      <c r="B7" s="20"/>
      <c r="C7" s="20"/>
      <c r="E7" s="20" t="s">
        <v>147</v>
      </c>
      <c r="G7" s="20" t="s">
        <v>73</v>
      </c>
      <c r="Y7" s="375"/>
    </row>
    <row r="8" spans="1:30" ht="4.9000000000000004" customHeight="1" x14ac:dyDescent="0.25">
      <c r="B8" s="20"/>
      <c r="C8" s="20"/>
      <c r="E8" s="20"/>
      <c r="G8" s="20"/>
    </row>
    <row r="9" spans="1:30" ht="22.15" customHeight="1" x14ac:dyDescent="0.25">
      <c r="A9" s="373" t="s">
        <v>148</v>
      </c>
      <c r="B9" s="373"/>
      <c r="C9" s="373"/>
      <c r="D9" s="373"/>
      <c r="E9" s="373"/>
      <c r="F9" s="373"/>
      <c r="G9" s="373"/>
      <c r="H9" s="373"/>
      <c r="I9" s="185"/>
      <c r="J9" s="185"/>
      <c r="K9" s="185"/>
      <c r="L9" s="185"/>
      <c r="M9" s="185"/>
      <c r="N9" s="91"/>
    </row>
    <row r="10" spans="1:30" x14ac:dyDescent="0.25">
      <c r="K10" s="241"/>
      <c r="L10" s="241" t="s">
        <v>149</v>
      </c>
      <c r="M10" s="241"/>
      <c r="O10" s="20"/>
      <c r="P10" s="112"/>
      <c r="Q10" s="97"/>
      <c r="R10" s="112"/>
      <c r="T10" s="97"/>
      <c r="U10" s="97"/>
      <c r="V10" s="112"/>
      <c r="W10" s="97"/>
    </row>
    <row r="11" spans="1:30" ht="29.65" customHeight="1" x14ac:dyDescent="0.25">
      <c r="A11" s="249" t="s">
        <v>150</v>
      </c>
      <c r="B11" s="237" t="s">
        <v>151</v>
      </c>
      <c r="C11" s="237" t="s">
        <v>152</v>
      </c>
      <c r="D11" s="238" t="s">
        <v>153</v>
      </c>
      <c r="E11" s="239" t="s">
        <v>154</v>
      </c>
      <c r="F11" s="240" t="s">
        <v>155</v>
      </c>
      <c r="G11" s="238" t="s">
        <v>156</v>
      </c>
      <c r="H11" s="236" t="s">
        <v>157</v>
      </c>
      <c r="I11" s="238" t="s">
        <v>158</v>
      </c>
      <c r="J11" s="238" t="s">
        <v>159</v>
      </c>
      <c r="K11" s="238" t="s">
        <v>160</v>
      </c>
      <c r="L11" s="238" t="s">
        <v>161</v>
      </c>
      <c r="M11" s="238" t="s">
        <v>162</v>
      </c>
      <c r="N11" s="247" t="s">
        <v>163</v>
      </c>
      <c r="O11" s="247" t="s">
        <v>164</v>
      </c>
      <c r="P11" s="247" t="s">
        <v>165</v>
      </c>
      <c r="Q11" s="247" t="s">
        <v>166</v>
      </c>
      <c r="R11" s="247" t="s">
        <v>167</v>
      </c>
      <c r="S11" s="247" t="s">
        <v>168</v>
      </c>
      <c r="T11" s="247" t="s">
        <v>169</v>
      </c>
      <c r="U11" s="247" t="s">
        <v>170</v>
      </c>
      <c r="V11" s="247" t="s">
        <v>171</v>
      </c>
      <c r="W11" s="248" t="s">
        <v>172</v>
      </c>
      <c r="Y11" s="367" t="s">
        <v>173</v>
      </c>
      <c r="Z11" s="368"/>
      <c r="AA11" s="368"/>
      <c r="AB11" s="368"/>
      <c r="AC11" s="368"/>
      <c r="AD11" s="369"/>
    </row>
    <row r="12" spans="1:30" ht="15" customHeight="1" x14ac:dyDescent="0.25">
      <c r="A12" s="10" t="str">
        <f>IF(TN_Liste[[#This Row],[Vorname]]="","",1)</f>
        <v/>
      </c>
      <c r="B12" s="44"/>
      <c r="C12" s="44"/>
      <c r="D12" s="44"/>
      <c r="E12" s="45"/>
      <c r="F12" s="46"/>
      <c r="G12" s="43"/>
      <c r="H12" s="224"/>
      <c r="I12" s="43"/>
      <c r="J12" s="43"/>
      <c r="K12" s="157" t="str">
        <f>IF(TN_Liste[[#This Row],[Geburts- datum]]="","",ROUNDDOWN(YEARFRAC(TN_Liste[[#This Row],[Geburts- datum]],$E$4),0))</f>
        <v/>
      </c>
      <c r="L12" s="54" t="str" cm="1">
        <f t="array" ref="L12">IF(TN_Liste[[#This Row],[Alter]]&lt;&gt;"",INDEX($N$4:$R$4,_xlfn.XMATCH(TRUE,N12:R12)),"")</f>
        <v/>
      </c>
      <c r="M12" s="54" t="str">
        <f>IF(TN_Liste[[#This Row],[förd.f]]=1,Deckblatt!$C$16-TN_Liste[[#This Row],[Tage abwesend]],"")</f>
        <v/>
      </c>
      <c r="N12" s="54" t="b">
        <f>TN_Liste[[#This Row],[Leiter ja/nein]]="ja"</f>
        <v>0</v>
      </c>
      <c r="O12" s="54" t="b">
        <f>AND($C$4&lt;&gt;3,TN_Liste[[#This Row],[Alter]]&gt;=6,TN_Liste[[#This Row],[Alter]]&lt;21)</f>
        <v>0</v>
      </c>
      <c r="P12" s="54" t="b">
        <f>AND($C$4=3,TN_Liste[[#This Row],[Alter]]&gt;=13,TN_Liste[[#This Row],[Alter]]&lt;&gt;"")</f>
        <v>0</v>
      </c>
      <c r="Q12" s="54" t="b">
        <f>AND($C$4&lt;&gt;3,TN_Liste[[#This Row],[Alter]]&gt;=21,TN_Liste[[#This Row],[Alter]]&lt;27,TN_Liste[[#This Row],[TN ff ü20*]]="ja")</f>
        <v>0</v>
      </c>
      <c r="R12" s="54" t="b">
        <f>TRUE</f>
        <v>1</v>
      </c>
      <c r="S12" s="10" t="b">
        <f>AND(TN_Liste[[#This Row],[TN ff ü20*]]="ja",TN_Liste[[#This Row],[Leiter ja/nein]]="ja")</f>
        <v>0</v>
      </c>
      <c r="T12" s="10" t="b">
        <f>AND(TN_Liste[[#This Row],[TN ff ü20*]]="ja",TN_Liste[[#This Row],[Alter]]&gt;=27,$C$4&lt;&gt;3)</f>
        <v>0</v>
      </c>
      <c r="U12" s="10" t="b">
        <f>TN_Liste[[#This Row],[Alter]]&lt;6</f>
        <v>0</v>
      </c>
      <c r="V12" s="54" t="b">
        <f>TN_Liste[[#This Row],[Art nicht 3 + Ü20 - U27 + TN ff "ja"]]</f>
        <v>0</v>
      </c>
      <c r="W12" s="242" t="b">
        <f>AND(TN_Liste[[#This Row],[Alter]]&gt;99,TN_Liste[[#This Row],[Alter]]&lt;&gt;"")</f>
        <v>0</v>
      </c>
      <c r="Y12" t="str" cm="1">
        <f t="array" ref="Y12">IFERROR(INDEX($S$4:$W$4,_xlfn.XMATCH(TRUE,S12:W12)),"")</f>
        <v/>
      </c>
    </row>
    <row r="13" spans="1:30" ht="15" customHeight="1" x14ac:dyDescent="0.25">
      <c r="A13" s="10" t="str">
        <f>IF(TN_Liste[[#This Row],[Vorname]]="","",A12+1)</f>
        <v/>
      </c>
      <c r="B13" s="44"/>
      <c r="C13" s="44"/>
      <c r="D13" s="44"/>
      <c r="E13" s="45"/>
      <c r="F13" s="46"/>
      <c r="G13" s="43"/>
      <c r="H13" s="224"/>
      <c r="I13" s="43"/>
      <c r="J13" s="43"/>
      <c r="K13" s="157" t="str">
        <f>IF(TN_Liste[[#This Row],[Geburts- datum]]="","",ROUNDDOWN(YEARFRAC(TN_Liste[[#This Row],[Geburts- datum]],$E$4),0))</f>
        <v/>
      </c>
      <c r="L13" s="54" t="str" cm="1">
        <f t="array" ref="L13">IF(TN_Liste[[#This Row],[Alter]]&lt;&gt;"",INDEX($N$4:$R$4,_xlfn.XMATCH(TRUE,N13:R13)),"")</f>
        <v/>
      </c>
      <c r="M13" s="54" t="str">
        <f>IF(TN_Liste[[#This Row],[förd.f]]=1,Deckblatt!$C$16-TN_Liste[[#This Row],[Tage abwesend]],"")</f>
        <v/>
      </c>
      <c r="N13" s="54" t="b">
        <f>TN_Liste[[#This Row],[Leiter ja/nein]]="ja"</f>
        <v>0</v>
      </c>
      <c r="O13" s="54" t="b">
        <f>AND($C$4&lt;&gt;3,TN_Liste[[#This Row],[Alter]]&gt;=6,TN_Liste[[#This Row],[Alter]]&lt;21)</f>
        <v>0</v>
      </c>
      <c r="P13" s="54" t="b">
        <f>AND($C$4=3,TN_Liste[[#This Row],[Alter]]&gt;=13,TN_Liste[[#This Row],[Alter]]&lt;&gt;"")</f>
        <v>0</v>
      </c>
      <c r="Q13" s="54" t="b">
        <f>AND($C$4&lt;&gt;3,TN_Liste[[#This Row],[Alter]]&gt;=21,TN_Liste[[#This Row],[Alter]]&lt;27,TN_Liste[[#This Row],[TN ff ü20*]]="ja")</f>
        <v>0</v>
      </c>
      <c r="R13" s="54" t="b">
        <f>TRUE</f>
        <v>1</v>
      </c>
      <c r="S13" s="10" t="b">
        <f>AND(TN_Liste[[#This Row],[TN ff ü20*]]="ja",TN_Liste[[#This Row],[Leiter ja/nein]]="ja")</f>
        <v>0</v>
      </c>
      <c r="T13" s="10" t="b">
        <f>AND(TN_Liste[[#This Row],[TN ff ü20*]]="ja",TN_Liste[[#This Row],[Alter]]&gt;=27,$C$4&lt;&gt;3)</f>
        <v>0</v>
      </c>
      <c r="U13" s="10" t="b">
        <f>TN_Liste[[#This Row],[Alter]]&lt;6</f>
        <v>0</v>
      </c>
      <c r="V13" s="54" t="b">
        <f>TN_Liste[[#This Row],[Art nicht 3 + Ü20 - U27 + TN ff "ja"]]</f>
        <v>0</v>
      </c>
      <c r="W13" s="242" t="b">
        <f>AND(TN_Liste[[#This Row],[Alter]]&gt;99,TN_Liste[[#This Row],[Alter]]&lt;&gt;"")</f>
        <v>0</v>
      </c>
      <c r="Y13" t="str" cm="1">
        <f t="array" ref="Y13">IFERROR(INDEX($S$4:$W$4,_xlfn.XMATCH(TRUE,S13:W13)),"")</f>
        <v/>
      </c>
    </row>
    <row r="14" spans="1:30" ht="15" customHeight="1" x14ac:dyDescent="0.25">
      <c r="A14" s="10" t="str">
        <f>IF(TN_Liste[[#This Row],[Vorname]]="","",A13+1)</f>
        <v/>
      </c>
      <c r="B14" s="44"/>
      <c r="C14" s="44"/>
      <c r="D14" s="44"/>
      <c r="E14" s="45"/>
      <c r="F14" s="46"/>
      <c r="G14" s="43"/>
      <c r="H14" s="224"/>
      <c r="I14" s="43"/>
      <c r="J14" s="43"/>
      <c r="K14" s="157" t="str">
        <f>IF(TN_Liste[[#This Row],[Geburts- datum]]="","",ROUNDDOWN(YEARFRAC(TN_Liste[[#This Row],[Geburts- datum]],$E$4),0))</f>
        <v/>
      </c>
      <c r="L14" s="54" t="str" cm="1">
        <f t="array" ref="L14">IF(TN_Liste[[#This Row],[Alter]]&lt;&gt;"",INDEX($N$4:$R$4,_xlfn.XMATCH(TRUE,N14:R14)),"")</f>
        <v/>
      </c>
      <c r="M14" s="54" t="str">
        <f>IF(TN_Liste[[#This Row],[förd.f]]=1,Deckblatt!$C$16-TN_Liste[[#This Row],[Tage abwesend]],"")</f>
        <v/>
      </c>
      <c r="N14" s="54" t="b">
        <f>TN_Liste[[#This Row],[Leiter ja/nein]]="ja"</f>
        <v>0</v>
      </c>
      <c r="O14" s="54" t="b">
        <f>AND($C$4&lt;&gt;3,TN_Liste[[#This Row],[Alter]]&gt;=6,TN_Liste[[#This Row],[Alter]]&lt;21)</f>
        <v>0</v>
      </c>
      <c r="P14" s="54" t="b">
        <f>AND($C$4=3,TN_Liste[[#This Row],[Alter]]&gt;=13,TN_Liste[[#This Row],[Alter]]&lt;&gt;"")</f>
        <v>0</v>
      </c>
      <c r="Q14" s="54" t="b">
        <f>AND($C$4&lt;&gt;3,TN_Liste[[#This Row],[Alter]]&gt;=21,TN_Liste[[#This Row],[Alter]]&lt;27,TN_Liste[[#This Row],[TN ff ü20*]]="ja")</f>
        <v>0</v>
      </c>
      <c r="R14" s="54" t="b">
        <f>TRUE</f>
        <v>1</v>
      </c>
      <c r="S14" s="10" t="b">
        <f>AND(TN_Liste[[#This Row],[TN ff ü20*]]="ja",TN_Liste[[#This Row],[Leiter ja/nein]]="ja")</f>
        <v>0</v>
      </c>
      <c r="T14" s="10" t="b">
        <f>AND(TN_Liste[[#This Row],[TN ff ü20*]]="ja",TN_Liste[[#This Row],[Alter]]&gt;=27,$C$4&lt;&gt;3)</f>
        <v>0</v>
      </c>
      <c r="U14" s="10" t="b">
        <f>TN_Liste[[#This Row],[Alter]]&lt;6</f>
        <v>0</v>
      </c>
      <c r="V14" s="54" t="b">
        <f>TN_Liste[[#This Row],[Art nicht 3 + Ü20 - U27 + TN ff "ja"]]</f>
        <v>0</v>
      </c>
      <c r="W14" s="242" t="b">
        <f>AND(TN_Liste[[#This Row],[Alter]]&gt;99,TN_Liste[[#This Row],[Alter]]&lt;&gt;"")</f>
        <v>0</v>
      </c>
      <c r="Y14" t="str" cm="1">
        <f t="array" ref="Y14">IFERROR(INDEX($S$4:$W$4,_xlfn.XMATCH(TRUE,S14:W14)),"")</f>
        <v/>
      </c>
    </row>
    <row r="15" spans="1:30" ht="15" customHeight="1" x14ac:dyDescent="0.25">
      <c r="A15" s="10" t="str">
        <f>IF(TN_Liste[[#This Row],[Vorname]]="","",A14+1)</f>
        <v/>
      </c>
      <c r="B15" s="44"/>
      <c r="C15" s="44"/>
      <c r="D15" s="44"/>
      <c r="E15" s="45"/>
      <c r="F15" s="46"/>
      <c r="G15" s="43"/>
      <c r="H15" s="224"/>
      <c r="I15" s="43"/>
      <c r="J15" s="43"/>
      <c r="K15" s="157" t="str">
        <f>IF(TN_Liste[[#This Row],[Geburts- datum]]="","",ROUNDDOWN(YEARFRAC(TN_Liste[[#This Row],[Geburts- datum]],$E$4),0))</f>
        <v/>
      </c>
      <c r="L15" s="54" t="str" cm="1">
        <f t="array" ref="L15">IF(TN_Liste[[#This Row],[Alter]]&lt;&gt;"",INDEX($N$4:$R$4,_xlfn.XMATCH(TRUE,N15:R15)),"")</f>
        <v/>
      </c>
      <c r="M15" s="54" t="str">
        <f>IF(TN_Liste[[#This Row],[förd.f]]=1,Deckblatt!$C$16-TN_Liste[[#This Row],[Tage abwesend]],"")</f>
        <v/>
      </c>
      <c r="N15" s="54" t="b">
        <f>TN_Liste[[#This Row],[Leiter ja/nein]]="ja"</f>
        <v>0</v>
      </c>
      <c r="O15" s="54" t="b">
        <f>AND($C$4&lt;&gt;3,TN_Liste[[#This Row],[Alter]]&gt;=6,TN_Liste[[#This Row],[Alter]]&lt;21)</f>
        <v>0</v>
      </c>
      <c r="P15" s="54" t="b">
        <f>AND($C$4=3,TN_Liste[[#This Row],[Alter]]&gt;=13,TN_Liste[[#This Row],[Alter]]&lt;&gt;"")</f>
        <v>0</v>
      </c>
      <c r="Q15" s="54" t="b">
        <f>AND($C$4&lt;&gt;3,TN_Liste[[#This Row],[Alter]]&gt;=21,TN_Liste[[#This Row],[Alter]]&lt;27,TN_Liste[[#This Row],[TN ff ü20*]]="ja")</f>
        <v>0</v>
      </c>
      <c r="R15" s="54" t="b">
        <f>TRUE</f>
        <v>1</v>
      </c>
      <c r="S15" s="10" t="b">
        <f>AND(TN_Liste[[#This Row],[TN ff ü20*]]="ja",TN_Liste[[#This Row],[Leiter ja/nein]]="ja")</f>
        <v>0</v>
      </c>
      <c r="T15" s="10" t="b">
        <f>AND(TN_Liste[[#This Row],[TN ff ü20*]]="ja",TN_Liste[[#This Row],[Alter]]&gt;=27,$C$4&lt;&gt;3)</f>
        <v>0</v>
      </c>
      <c r="U15" s="10" t="b">
        <f>TN_Liste[[#This Row],[Alter]]&lt;6</f>
        <v>0</v>
      </c>
      <c r="V15" s="54" t="b">
        <f>TN_Liste[[#This Row],[Art nicht 3 + Ü20 - U27 + TN ff "ja"]]</f>
        <v>0</v>
      </c>
      <c r="W15" s="242" t="b">
        <f>AND(TN_Liste[[#This Row],[Alter]]&gt;99,TN_Liste[[#This Row],[Alter]]&lt;&gt;"")</f>
        <v>0</v>
      </c>
      <c r="Y15" t="str" cm="1">
        <f t="array" ref="Y15">IFERROR(INDEX($S$4:$W$4,_xlfn.XMATCH(TRUE,S15:W15)),"")</f>
        <v/>
      </c>
    </row>
    <row r="16" spans="1:30" ht="15" customHeight="1" x14ac:dyDescent="0.25">
      <c r="A16" s="10" t="str">
        <f>IF(TN_Liste[[#This Row],[Vorname]]="","",A15+1)</f>
        <v/>
      </c>
      <c r="B16" s="44"/>
      <c r="C16" s="44"/>
      <c r="D16" s="44"/>
      <c r="E16" s="45"/>
      <c r="F16" s="46"/>
      <c r="G16" s="43"/>
      <c r="H16" s="224"/>
      <c r="I16" s="43"/>
      <c r="J16" s="43"/>
      <c r="K16" s="157" t="str">
        <f>IF(TN_Liste[[#This Row],[Geburts- datum]]="","",ROUNDDOWN(YEARFRAC(TN_Liste[[#This Row],[Geburts- datum]],$E$4),0))</f>
        <v/>
      </c>
      <c r="L16" s="54" t="str" cm="1">
        <f t="array" ref="L16">IF(TN_Liste[[#This Row],[Alter]]&lt;&gt;"",INDEX($N$4:$R$4,_xlfn.XMATCH(TRUE,N16:R16)),"")</f>
        <v/>
      </c>
      <c r="M16" s="54" t="str">
        <f>IF(TN_Liste[[#This Row],[förd.f]]=1,Deckblatt!$C$16-TN_Liste[[#This Row],[Tage abwesend]],"")</f>
        <v/>
      </c>
      <c r="N16" s="54" t="b">
        <f>TN_Liste[[#This Row],[Leiter ja/nein]]="ja"</f>
        <v>0</v>
      </c>
      <c r="O16" s="54" t="b">
        <f>AND($C$4&lt;&gt;3,TN_Liste[[#This Row],[Alter]]&gt;=6,TN_Liste[[#This Row],[Alter]]&lt;21)</f>
        <v>0</v>
      </c>
      <c r="P16" s="54" t="b">
        <f>AND($C$4=3,TN_Liste[[#This Row],[Alter]]&gt;=13,TN_Liste[[#This Row],[Alter]]&lt;&gt;"")</f>
        <v>0</v>
      </c>
      <c r="Q16" s="54" t="b">
        <f>AND($C$4&lt;&gt;3,TN_Liste[[#This Row],[Alter]]&gt;=21,TN_Liste[[#This Row],[Alter]]&lt;27,TN_Liste[[#This Row],[TN ff ü20*]]="ja")</f>
        <v>0</v>
      </c>
      <c r="R16" s="54" t="b">
        <f>TRUE</f>
        <v>1</v>
      </c>
      <c r="S16" s="10" t="b">
        <f>AND(TN_Liste[[#This Row],[TN ff ü20*]]="ja",TN_Liste[[#This Row],[Leiter ja/nein]]="ja")</f>
        <v>0</v>
      </c>
      <c r="T16" s="10" t="b">
        <f>AND(TN_Liste[[#This Row],[TN ff ü20*]]="ja",TN_Liste[[#This Row],[Alter]]&gt;=27,$C$4&lt;&gt;3)</f>
        <v>0</v>
      </c>
      <c r="U16" s="10" t="b">
        <f>TN_Liste[[#This Row],[Alter]]&lt;6</f>
        <v>0</v>
      </c>
      <c r="V16" s="54" t="b">
        <f>TN_Liste[[#This Row],[Art nicht 3 + Ü20 - U27 + TN ff "ja"]]</f>
        <v>0</v>
      </c>
      <c r="W16" s="242" t="b">
        <f>AND(TN_Liste[[#This Row],[Alter]]&gt;99,TN_Liste[[#This Row],[Alter]]&lt;&gt;"")</f>
        <v>0</v>
      </c>
      <c r="Y16" t="str" cm="1">
        <f t="array" ref="Y16">IFERROR(INDEX($S$4:$W$4,_xlfn.XMATCH(TRUE,S16:W16)),"")</f>
        <v/>
      </c>
    </row>
    <row r="17" spans="1:25" ht="15" customHeight="1" x14ac:dyDescent="0.25">
      <c r="A17" s="10" t="str">
        <f>IF(TN_Liste[[#This Row],[Vorname]]="","",A16+1)</f>
        <v/>
      </c>
      <c r="B17" s="44"/>
      <c r="C17" s="44"/>
      <c r="D17" s="44"/>
      <c r="E17" s="45"/>
      <c r="F17" s="46"/>
      <c r="G17" s="43"/>
      <c r="H17" s="224"/>
      <c r="I17" s="43"/>
      <c r="J17" s="43"/>
      <c r="K17" s="157" t="str">
        <f>IF(TN_Liste[[#This Row],[Geburts- datum]]="","",ROUNDDOWN(YEARFRAC(TN_Liste[[#This Row],[Geburts- datum]],$E$4),0))</f>
        <v/>
      </c>
      <c r="L17" s="54" t="str" cm="1">
        <f t="array" ref="L17">IF(TN_Liste[[#This Row],[Alter]]&lt;&gt;"",INDEX($N$4:$R$4,_xlfn.XMATCH(TRUE,N17:R17)),"")</f>
        <v/>
      </c>
      <c r="M17" s="54" t="str">
        <f>IF(TN_Liste[[#This Row],[förd.f]]=1,Deckblatt!$C$16-TN_Liste[[#This Row],[Tage abwesend]],"")</f>
        <v/>
      </c>
      <c r="N17" s="54" t="b">
        <f>TN_Liste[[#This Row],[Leiter ja/nein]]="ja"</f>
        <v>0</v>
      </c>
      <c r="O17" s="54" t="b">
        <f>AND($C$4&lt;&gt;3,TN_Liste[[#This Row],[Alter]]&gt;=6,TN_Liste[[#This Row],[Alter]]&lt;21)</f>
        <v>0</v>
      </c>
      <c r="P17" s="54" t="b">
        <f>AND($C$4=3,TN_Liste[[#This Row],[Alter]]&gt;=13,TN_Liste[[#This Row],[Alter]]&lt;&gt;"")</f>
        <v>0</v>
      </c>
      <c r="Q17" s="54" t="b">
        <f>AND($C$4&lt;&gt;3,TN_Liste[[#This Row],[Alter]]&gt;=21,TN_Liste[[#This Row],[Alter]]&lt;27,TN_Liste[[#This Row],[TN ff ü20*]]="ja")</f>
        <v>0</v>
      </c>
      <c r="R17" s="54" t="b">
        <f>TRUE</f>
        <v>1</v>
      </c>
      <c r="S17" s="10" t="b">
        <f>AND(TN_Liste[[#This Row],[TN ff ü20*]]="ja",TN_Liste[[#This Row],[Leiter ja/nein]]="ja")</f>
        <v>0</v>
      </c>
      <c r="T17" s="10" t="b">
        <f>AND(TN_Liste[[#This Row],[TN ff ü20*]]="ja",TN_Liste[[#This Row],[Alter]]&gt;=27,$C$4&lt;&gt;3)</f>
        <v>0</v>
      </c>
      <c r="U17" s="10" t="b">
        <f>TN_Liste[[#This Row],[Alter]]&lt;6</f>
        <v>0</v>
      </c>
      <c r="V17" s="54" t="b">
        <f>TN_Liste[[#This Row],[Art nicht 3 + Ü20 - U27 + TN ff "ja"]]</f>
        <v>0</v>
      </c>
      <c r="W17" s="242" t="b">
        <f>AND(TN_Liste[[#This Row],[Alter]]&gt;99,TN_Liste[[#This Row],[Alter]]&lt;&gt;"")</f>
        <v>0</v>
      </c>
      <c r="Y17" t="str" cm="1">
        <f t="array" ref="Y17">IFERROR(INDEX($S$4:$W$4,_xlfn.XMATCH(TRUE,S17:W17)),"")</f>
        <v/>
      </c>
    </row>
    <row r="18" spans="1:25" ht="15" customHeight="1" x14ac:dyDescent="0.25">
      <c r="A18" s="10" t="str">
        <f>IF(TN_Liste[[#This Row],[Vorname]]="","",A17+1)</f>
        <v/>
      </c>
      <c r="B18" s="44"/>
      <c r="C18" s="44"/>
      <c r="D18" s="44"/>
      <c r="E18" s="45"/>
      <c r="F18" s="46"/>
      <c r="G18" s="43"/>
      <c r="H18" s="224"/>
      <c r="I18" s="43"/>
      <c r="J18" s="43"/>
      <c r="K18" s="157" t="str">
        <f>IF(TN_Liste[[#This Row],[Geburts- datum]]="","",ROUNDDOWN(YEARFRAC(TN_Liste[[#This Row],[Geburts- datum]],$E$4),0))</f>
        <v/>
      </c>
      <c r="L18" s="54" t="str" cm="1">
        <f t="array" ref="L18">IF(TN_Liste[[#This Row],[Alter]]&lt;&gt;"",INDEX($N$4:$R$4,_xlfn.XMATCH(TRUE,N18:R18)),"")</f>
        <v/>
      </c>
      <c r="M18" s="54" t="str">
        <f>IF(TN_Liste[[#This Row],[förd.f]]=1,Deckblatt!$C$16-TN_Liste[[#This Row],[Tage abwesend]],"")</f>
        <v/>
      </c>
      <c r="N18" s="54" t="b">
        <f>TN_Liste[[#This Row],[Leiter ja/nein]]="ja"</f>
        <v>0</v>
      </c>
      <c r="O18" s="54" t="b">
        <f>AND($C$4&lt;&gt;3,TN_Liste[[#This Row],[Alter]]&gt;=6,TN_Liste[[#This Row],[Alter]]&lt;21)</f>
        <v>0</v>
      </c>
      <c r="P18" s="54" t="b">
        <f>AND($C$4=3,TN_Liste[[#This Row],[Alter]]&gt;=13,TN_Liste[[#This Row],[Alter]]&lt;&gt;"")</f>
        <v>0</v>
      </c>
      <c r="Q18" s="54" t="b">
        <f>AND($C$4&lt;&gt;3,TN_Liste[[#This Row],[Alter]]&gt;=21,TN_Liste[[#This Row],[Alter]]&lt;27,TN_Liste[[#This Row],[TN ff ü20*]]="ja")</f>
        <v>0</v>
      </c>
      <c r="R18" s="54" t="b">
        <f>TRUE</f>
        <v>1</v>
      </c>
      <c r="S18" s="10" t="b">
        <f>AND(TN_Liste[[#This Row],[TN ff ü20*]]="ja",TN_Liste[[#This Row],[Leiter ja/nein]]="ja")</f>
        <v>0</v>
      </c>
      <c r="T18" s="10" t="b">
        <f>AND(TN_Liste[[#This Row],[TN ff ü20*]]="ja",TN_Liste[[#This Row],[Alter]]&gt;=27,$C$4&lt;&gt;3)</f>
        <v>0</v>
      </c>
      <c r="U18" s="10" t="b">
        <f>TN_Liste[[#This Row],[Alter]]&lt;6</f>
        <v>0</v>
      </c>
      <c r="V18" s="54" t="b">
        <f>TN_Liste[[#This Row],[Art nicht 3 + Ü20 - U27 + TN ff "ja"]]</f>
        <v>0</v>
      </c>
      <c r="W18" s="242" t="b">
        <f>AND(TN_Liste[[#This Row],[Alter]]&gt;99,TN_Liste[[#This Row],[Alter]]&lt;&gt;"")</f>
        <v>0</v>
      </c>
      <c r="Y18" t="str" cm="1">
        <f t="array" ref="Y18">IFERROR(INDEX($S$4:$W$4,_xlfn.XMATCH(TRUE,S18:W18)),"")</f>
        <v/>
      </c>
    </row>
    <row r="19" spans="1:25" ht="15" customHeight="1" x14ac:dyDescent="0.25">
      <c r="A19" s="10" t="str">
        <f>IF(TN_Liste[[#This Row],[Vorname]]="","",A18+1)</f>
        <v/>
      </c>
      <c r="B19" s="44"/>
      <c r="C19" s="44"/>
      <c r="D19" s="44"/>
      <c r="E19" s="45"/>
      <c r="F19" s="46"/>
      <c r="G19" s="43"/>
      <c r="H19" s="224"/>
      <c r="I19" s="43"/>
      <c r="J19" s="43"/>
      <c r="K19" s="157" t="str">
        <f>IF(TN_Liste[[#This Row],[Geburts- datum]]="","",ROUNDDOWN(YEARFRAC(TN_Liste[[#This Row],[Geburts- datum]],$E$4),0))</f>
        <v/>
      </c>
      <c r="L19" s="54" t="str" cm="1">
        <f t="array" ref="L19">IF(TN_Liste[[#This Row],[Alter]]&lt;&gt;"",INDEX($N$4:$R$4,_xlfn.XMATCH(TRUE,N19:R19)),"")</f>
        <v/>
      </c>
      <c r="M19" s="54" t="str">
        <f>IF(TN_Liste[[#This Row],[förd.f]]=1,Deckblatt!$C$16-TN_Liste[[#This Row],[Tage abwesend]],"")</f>
        <v/>
      </c>
      <c r="N19" s="54" t="b">
        <f>TN_Liste[[#This Row],[Leiter ja/nein]]="ja"</f>
        <v>0</v>
      </c>
      <c r="O19" s="54" t="b">
        <f>AND($C$4&lt;&gt;3,TN_Liste[[#This Row],[Alter]]&gt;=6,TN_Liste[[#This Row],[Alter]]&lt;21)</f>
        <v>0</v>
      </c>
      <c r="P19" s="54" t="b">
        <f>AND($C$4=3,TN_Liste[[#This Row],[Alter]]&gt;=13,TN_Liste[[#This Row],[Alter]]&lt;&gt;"")</f>
        <v>0</v>
      </c>
      <c r="Q19" s="54" t="b">
        <f>AND($C$4&lt;&gt;3,TN_Liste[[#This Row],[Alter]]&gt;=21,TN_Liste[[#This Row],[Alter]]&lt;27,TN_Liste[[#This Row],[TN ff ü20*]]="ja")</f>
        <v>0</v>
      </c>
      <c r="R19" s="54" t="b">
        <f>TRUE</f>
        <v>1</v>
      </c>
      <c r="S19" s="10" t="b">
        <f>AND(TN_Liste[[#This Row],[TN ff ü20*]]="ja",TN_Liste[[#This Row],[Leiter ja/nein]]="ja")</f>
        <v>0</v>
      </c>
      <c r="T19" s="10" t="b">
        <f>AND(TN_Liste[[#This Row],[TN ff ü20*]]="ja",TN_Liste[[#This Row],[Alter]]&gt;=27,$C$4&lt;&gt;3)</f>
        <v>0</v>
      </c>
      <c r="U19" s="10" t="b">
        <f>TN_Liste[[#This Row],[Alter]]&lt;6</f>
        <v>0</v>
      </c>
      <c r="V19" s="54" t="b">
        <f>TN_Liste[[#This Row],[Art nicht 3 + Ü20 - U27 + TN ff "ja"]]</f>
        <v>0</v>
      </c>
      <c r="W19" s="242" t="b">
        <f>AND(TN_Liste[[#This Row],[Alter]]&gt;99,TN_Liste[[#This Row],[Alter]]&lt;&gt;"")</f>
        <v>0</v>
      </c>
      <c r="Y19" t="str" cm="1">
        <f t="array" ref="Y19">IFERROR(INDEX($S$4:$W$4,_xlfn.XMATCH(TRUE,S19:W19)),"")</f>
        <v/>
      </c>
    </row>
    <row r="20" spans="1:25" ht="15" customHeight="1" x14ac:dyDescent="0.25">
      <c r="A20" s="10" t="str">
        <f>IF(TN_Liste[[#This Row],[Vorname]]="","",A19+1)</f>
        <v/>
      </c>
      <c r="B20" s="44"/>
      <c r="C20" s="44"/>
      <c r="D20" s="44"/>
      <c r="E20" s="45"/>
      <c r="F20" s="46"/>
      <c r="G20" s="43"/>
      <c r="H20" s="224"/>
      <c r="I20" s="43"/>
      <c r="J20" s="43"/>
      <c r="K20" s="157" t="str">
        <f>IF(TN_Liste[[#This Row],[Geburts- datum]]="","",ROUNDDOWN(YEARFRAC(TN_Liste[[#This Row],[Geburts- datum]],$E$4),0))</f>
        <v/>
      </c>
      <c r="L20" s="54" t="str" cm="1">
        <f t="array" ref="L20">IF(TN_Liste[[#This Row],[Alter]]&lt;&gt;"",INDEX($N$4:$R$4,_xlfn.XMATCH(TRUE,N20:R20)),"")</f>
        <v/>
      </c>
      <c r="M20" s="54" t="str">
        <f>IF(TN_Liste[[#This Row],[förd.f]]=1,Deckblatt!$C$16-TN_Liste[[#This Row],[Tage abwesend]],"")</f>
        <v/>
      </c>
      <c r="N20" s="54" t="b">
        <f>TN_Liste[[#This Row],[Leiter ja/nein]]="ja"</f>
        <v>0</v>
      </c>
      <c r="O20" s="54" t="b">
        <f>AND($C$4&lt;&gt;3,TN_Liste[[#This Row],[Alter]]&gt;=6,TN_Liste[[#This Row],[Alter]]&lt;21)</f>
        <v>0</v>
      </c>
      <c r="P20" s="54" t="b">
        <f>AND($C$4=3,TN_Liste[[#This Row],[Alter]]&gt;=13,TN_Liste[[#This Row],[Alter]]&lt;&gt;"")</f>
        <v>0</v>
      </c>
      <c r="Q20" s="54" t="b">
        <f>AND($C$4&lt;&gt;3,TN_Liste[[#This Row],[Alter]]&gt;=21,TN_Liste[[#This Row],[Alter]]&lt;27,TN_Liste[[#This Row],[TN ff ü20*]]="ja")</f>
        <v>0</v>
      </c>
      <c r="R20" s="54" t="b">
        <f>TRUE</f>
        <v>1</v>
      </c>
      <c r="S20" s="10" t="b">
        <f>AND(TN_Liste[[#This Row],[TN ff ü20*]]="ja",TN_Liste[[#This Row],[Leiter ja/nein]]="ja")</f>
        <v>0</v>
      </c>
      <c r="T20" s="10" t="b">
        <f>AND(TN_Liste[[#This Row],[TN ff ü20*]]="ja",TN_Liste[[#This Row],[Alter]]&gt;=27,$C$4&lt;&gt;3)</f>
        <v>0</v>
      </c>
      <c r="U20" s="10" t="b">
        <f>TN_Liste[[#This Row],[Alter]]&lt;6</f>
        <v>0</v>
      </c>
      <c r="V20" s="54" t="b">
        <f>TN_Liste[[#This Row],[Art nicht 3 + Ü20 - U27 + TN ff "ja"]]</f>
        <v>0</v>
      </c>
      <c r="W20" s="242" t="b">
        <f>AND(TN_Liste[[#This Row],[Alter]]&gt;99,TN_Liste[[#This Row],[Alter]]&lt;&gt;"")</f>
        <v>0</v>
      </c>
      <c r="Y20" t="str" cm="1">
        <f t="array" ref="Y20">IFERROR(INDEX($S$4:$W$4,_xlfn.XMATCH(TRUE,S20:W20)),"")</f>
        <v/>
      </c>
    </row>
    <row r="21" spans="1:25" ht="15" customHeight="1" x14ac:dyDescent="0.25">
      <c r="A21" s="10" t="str">
        <f>IF(TN_Liste[[#This Row],[Vorname]]="","",A20+1)</f>
        <v/>
      </c>
      <c r="B21" s="44"/>
      <c r="C21" s="44"/>
      <c r="D21" s="44"/>
      <c r="E21" s="45"/>
      <c r="F21" s="46"/>
      <c r="G21" s="43"/>
      <c r="H21" s="224"/>
      <c r="I21" s="43"/>
      <c r="J21" s="43"/>
      <c r="K21" s="157" t="str">
        <f>IF(TN_Liste[[#This Row],[Geburts- datum]]="","",ROUNDDOWN(YEARFRAC(TN_Liste[[#This Row],[Geburts- datum]],$E$4),0))</f>
        <v/>
      </c>
      <c r="L21" s="54" t="str" cm="1">
        <f t="array" ref="L21">IF(TN_Liste[[#This Row],[Alter]]&lt;&gt;"",INDEX($N$4:$R$4,_xlfn.XMATCH(TRUE,N21:R21)),"")</f>
        <v/>
      </c>
      <c r="M21" s="54" t="str">
        <f>IF(TN_Liste[[#This Row],[förd.f]]=1,Deckblatt!$C$16-TN_Liste[[#This Row],[Tage abwesend]],"")</f>
        <v/>
      </c>
      <c r="N21" s="54" t="b">
        <f>TN_Liste[[#This Row],[Leiter ja/nein]]="ja"</f>
        <v>0</v>
      </c>
      <c r="O21" s="54" t="b">
        <f>AND($C$4&lt;&gt;3,TN_Liste[[#This Row],[Alter]]&gt;=6,TN_Liste[[#This Row],[Alter]]&lt;21)</f>
        <v>0</v>
      </c>
      <c r="P21" s="54" t="b">
        <f>AND($C$4=3,TN_Liste[[#This Row],[Alter]]&gt;=13,TN_Liste[[#This Row],[Alter]]&lt;&gt;"")</f>
        <v>0</v>
      </c>
      <c r="Q21" s="54" t="b">
        <f>AND($C$4&lt;&gt;3,TN_Liste[[#This Row],[Alter]]&gt;=21,TN_Liste[[#This Row],[Alter]]&lt;27,TN_Liste[[#This Row],[TN ff ü20*]]="ja")</f>
        <v>0</v>
      </c>
      <c r="R21" s="54" t="b">
        <f>TRUE</f>
        <v>1</v>
      </c>
      <c r="S21" s="10" t="b">
        <f>AND(TN_Liste[[#This Row],[TN ff ü20*]]="ja",TN_Liste[[#This Row],[Leiter ja/nein]]="ja")</f>
        <v>0</v>
      </c>
      <c r="T21" s="10" t="b">
        <f>AND(TN_Liste[[#This Row],[TN ff ü20*]]="ja",TN_Liste[[#This Row],[Alter]]&gt;=27,$C$4&lt;&gt;3)</f>
        <v>0</v>
      </c>
      <c r="U21" s="10" t="b">
        <f>TN_Liste[[#This Row],[Alter]]&lt;6</f>
        <v>0</v>
      </c>
      <c r="V21" s="54" t="b">
        <f>TN_Liste[[#This Row],[Art nicht 3 + Ü20 - U27 + TN ff "ja"]]</f>
        <v>0</v>
      </c>
      <c r="W21" s="242" t="b">
        <f>AND(TN_Liste[[#This Row],[Alter]]&gt;99,TN_Liste[[#This Row],[Alter]]&lt;&gt;"")</f>
        <v>0</v>
      </c>
      <c r="Y21" t="str" cm="1">
        <f t="array" ref="Y21">IFERROR(INDEX($S$4:$W$4,_xlfn.XMATCH(TRUE,S21:W21)),"")</f>
        <v/>
      </c>
    </row>
    <row r="22" spans="1:25" ht="15" customHeight="1" x14ac:dyDescent="0.25">
      <c r="A22" s="10" t="str">
        <f>IF(TN_Liste[[#This Row],[Vorname]]="","",A21+1)</f>
        <v/>
      </c>
      <c r="B22" s="44"/>
      <c r="C22" s="44"/>
      <c r="D22" s="44"/>
      <c r="E22" s="45"/>
      <c r="F22" s="46"/>
      <c r="G22" s="43"/>
      <c r="H22" s="224"/>
      <c r="I22" s="43"/>
      <c r="J22" s="43"/>
      <c r="K22" s="157" t="str">
        <f>IF(TN_Liste[[#This Row],[Geburts- datum]]="","",ROUNDDOWN(YEARFRAC(TN_Liste[[#This Row],[Geburts- datum]],$E$4),0))</f>
        <v/>
      </c>
      <c r="L22" s="54" t="str" cm="1">
        <f t="array" ref="L22">IF(TN_Liste[[#This Row],[Alter]]&lt;&gt;"",INDEX($N$4:$R$4,_xlfn.XMATCH(TRUE,N22:R22)),"")</f>
        <v/>
      </c>
      <c r="M22" s="54" t="str">
        <f>IF(TN_Liste[[#This Row],[förd.f]]=1,Deckblatt!$C$16-TN_Liste[[#This Row],[Tage abwesend]],"")</f>
        <v/>
      </c>
      <c r="N22" s="54" t="b">
        <f>TN_Liste[[#This Row],[Leiter ja/nein]]="ja"</f>
        <v>0</v>
      </c>
      <c r="O22" s="54" t="b">
        <f>AND($C$4&lt;&gt;3,TN_Liste[[#This Row],[Alter]]&gt;=6,TN_Liste[[#This Row],[Alter]]&lt;21)</f>
        <v>0</v>
      </c>
      <c r="P22" s="54" t="b">
        <f>AND($C$4=3,TN_Liste[[#This Row],[Alter]]&gt;=13,TN_Liste[[#This Row],[Alter]]&lt;&gt;"")</f>
        <v>0</v>
      </c>
      <c r="Q22" s="54" t="b">
        <f>AND($C$4&lt;&gt;3,TN_Liste[[#This Row],[Alter]]&gt;=21,TN_Liste[[#This Row],[Alter]]&lt;27,TN_Liste[[#This Row],[TN ff ü20*]]="ja")</f>
        <v>0</v>
      </c>
      <c r="R22" s="54" t="b">
        <f>TRUE</f>
        <v>1</v>
      </c>
      <c r="S22" s="10" t="b">
        <f>AND(TN_Liste[[#This Row],[TN ff ü20*]]="ja",TN_Liste[[#This Row],[Leiter ja/nein]]="ja")</f>
        <v>0</v>
      </c>
      <c r="T22" s="10" t="b">
        <f>AND(TN_Liste[[#This Row],[TN ff ü20*]]="ja",TN_Liste[[#This Row],[Alter]]&gt;=27,$C$4&lt;&gt;3)</f>
        <v>0</v>
      </c>
      <c r="U22" s="10" t="b">
        <f>TN_Liste[[#This Row],[Alter]]&lt;6</f>
        <v>0</v>
      </c>
      <c r="V22" s="54" t="b">
        <f>TN_Liste[[#This Row],[Art nicht 3 + Ü20 - U27 + TN ff "ja"]]</f>
        <v>0</v>
      </c>
      <c r="W22" s="242" t="b">
        <f>AND(TN_Liste[[#This Row],[Alter]]&gt;99,TN_Liste[[#This Row],[Alter]]&lt;&gt;"")</f>
        <v>0</v>
      </c>
      <c r="Y22" t="str" cm="1">
        <f t="array" ref="Y22">IFERROR(INDEX($S$4:$W$4,_xlfn.XMATCH(TRUE,S22:W22)),"")</f>
        <v/>
      </c>
    </row>
    <row r="23" spans="1:25" ht="15" customHeight="1" x14ac:dyDescent="0.25">
      <c r="A23" s="10" t="str">
        <f>IF(TN_Liste[[#This Row],[Vorname]]="","",A22+1)</f>
        <v/>
      </c>
      <c r="B23" s="44"/>
      <c r="C23" s="44"/>
      <c r="D23" s="44"/>
      <c r="E23" s="45"/>
      <c r="F23" s="46"/>
      <c r="G23" s="43"/>
      <c r="H23" s="224"/>
      <c r="I23" s="43"/>
      <c r="J23" s="43"/>
      <c r="K23" s="157" t="str">
        <f>IF(TN_Liste[[#This Row],[Geburts- datum]]="","",ROUNDDOWN(YEARFRAC(TN_Liste[[#This Row],[Geburts- datum]],$E$4),0))</f>
        <v/>
      </c>
      <c r="L23" s="54" t="str" cm="1">
        <f t="array" ref="L23">IF(TN_Liste[[#This Row],[Alter]]&lt;&gt;"",INDEX($N$4:$R$4,_xlfn.XMATCH(TRUE,N23:R23)),"")</f>
        <v/>
      </c>
      <c r="M23" s="54" t="str">
        <f>IF(TN_Liste[[#This Row],[förd.f]]=1,Deckblatt!$C$16-TN_Liste[[#This Row],[Tage abwesend]],"")</f>
        <v/>
      </c>
      <c r="N23" s="54" t="b">
        <f>TN_Liste[[#This Row],[Leiter ja/nein]]="ja"</f>
        <v>0</v>
      </c>
      <c r="O23" s="54" t="b">
        <f>AND($C$4&lt;&gt;3,TN_Liste[[#This Row],[Alter]]&gt;=6,TN_Liste[[#This Row],[Alter]]&lt;21)</f>
        <v>0</v>
      </c>
      <c r="P23" s="54" t="b">
        <f>AND($C$4=3,TN_Liste[[#This Row],[Alter]]&gt;=13,TN_Liste[[#This Row],[Alter]]&lt;&gt;"")</f>
        <v>0</v>
      </c>
      <c r="Q23" s="54" t="b">
        <f>AND($C$4&lt;&gt;3,TN_Liste[[#This Row],[Alter]]&gt;=21,TN_Liste[[#This Row],[Alter]]&lt;27,TN_Liste[[#This Row],[TN ff ü20*]]="ja")</f>
        <v>0</v>
      </c>
      <c r="R23" s="54" t="b">
        <f>TRUE</f>
        <v>1</v>
      </c>
      <c r="S23" s="10" t="b">
        <f>AND(TN_Liste[[#This Row],[TN ff ü20*]]="ja",TN_Liste[[#This Row],[Leiter ja/nein]]="ja")</f>
        <v>0</v>
      </c>
      <c r="T23" s="10" t="b">
        <f>AND(TN_Liste[[#This Row],[TN ff ü20*]]="ja",TN_Liste[[#This Row],[Alter]]&gt;=27,$C$4&lt;&gt;3)</f>
        <v>0</v>
      </c>
      <c r="U23" s="10" t="b">
        <f>TN_Liste[[#This Row],[Alter]]&lt;6</f>
        <v>0</v>
      </c>
      <c r="V23" s="54" t="b">
        <f>TN_Liste[[#This Row],[Art nicht 3 + Ü20 - U27 + TN ff "ja"]]</f>
        <v>0</v>
      </c>
      <c r="W23" s="242" t="b">
        <f>AND(TN_Liste[[#This Row],[Alter]]&gt;99,TN_Liste[[#This Row],[Alter]]&lt;&gt;"")</f>
        <v>0</v>
      </c>
      <c r="Y23" t="str" cm="1">
        <f t="array" ref="Y23">IFERROR(INDEX($S$4:$W$4,_xlfn.XMATCH(TRUE,S23:W23)),"")</f>
        <v/>
      </c>
    </row>
    <row r="24" spans="1:25" ht="15" customHeight="1" x14ac:dyDescent="0.25">
      <c r="A24" s="10" t="str">
        <f>IF(TN_Liste[[#This Row],[Vorname]]="","",A23+1)</f>
        <v/>
      </c>
      <c r="B24" s="44"/>
      <c r="C24" s="44"/>
      <c r="D24" s="44"/>
      <c r="E24" s="45"/>
      <c r="F24" s="46"/>
      <c r="G24" s="43"/>
      <c r="H24" s="224"/>
      <c r="I24" s="43"/>
      <c r="J24" s="43"/>
      <c r="K24" s="157" t="str">
        <f>IF(TN_Liste[[#This Row],[Geburts- datum]]="","",ROUNDDOWN(YEARFRAC(TN_Liste[[#This Row],[Geburts- datum]],$E$4),0))</f>
        <v/>
      </c>
      <c r="L24" s="54" t="str" cm="1">
        <f t="array" ref="L24">IF(TN_Liste[[#This Row],[Alter]]&lt;&gt;"",INDEX($N$4:$R$4,_xlfn.XMATCH(TRUE,N24:R24)),"")</f>
        <v/>
      </c>
      <c r="M24" s="54" t="str">
        <f>IF(TN_Liste[[#This Row],[förd.f]]=1,Deckblatt!$C$16-TN_Liste[[#This Row],[Tage abwesend]],"")</f>
        <v/>
      </c>
      <c r="N24" s="54" t="b">
        <f>TN_Liste[[#This Row],[Leiter ja/nein]]="ja"</f>
        <v>0</v>
      </c>
      <c r="O24" s="54" t="b">
        <f>AND($C$4&lt;&gt;3,TN_Liste[[#This Row],[Alter]]&gt;=6,TN_Liste[[#This Row],[Alter]]&lt;21)</f>
        <v>0</v>
      </c>
      <c r="P24" s="54" t="b">
        <f>AND($C$4=3,TN_Liste[[#This Row],[Alter]]&gt;=13,TN_Liste[[#This Row],[Alter]]&lt;&gt;"")</f>
        <v>0</v>
      </c>
      <c r="Q24" s="54" t="b">
        <f>AND($C$4&lt;&gt;3,TN_Liste[[#This Row],[Alter]]&gt;=21,TN_Liste[[#This Row],[Alter]]&lt;27,TN_Liste[[#This Row],[TN ff ü20*]]="ja")</f>
        <v>0</v>
      </c>
      <c r="R24" s="54" t="b">
        <f>TRUE</f>
        <v>1</v>
      </c>
      <c r="S24" s="10" t="b">
        <f>AND(TN_Liste[[#This Row],[TN ff ü20*]]="ja",TN_Liste[[#This Row],[Leiter ja/nein]]="ja")</f>
        <v>0</v>
      </c>
      <c r="T24" s="10" t="b">
        <f>AND(TN_Liste[[#This Row],[TN ff ü20*]]="ja",TN_Liste[[#This Row],[Alter]]&gt;=27,$C$4&lt;&gt;3)</f>
        <v>0</v>
      </c>
      <c r="U24" s="10" t="b">
        <f>TN_Liste[[#This Row],[Alter]]&lt;6</f>
        <v>0</v>
      </c>
      <c r="V24" s="54" t="b">
        <f>TN_Liste[[#This Row],[Art nicht 3 + Ü20 - U27 + TN ff "ja"]]</f>
        <v>0</v>
      </c>
      <c r="W24" s="242" t="b">
        <f>AND(TN_Liste[[#This Row],[Alter]]&gt;99,TN_Liste[[#This Row],[Alter]]&lt;&gt;"")</f>
        <v>0</v>
      </c>
      <c r="Y24" t="str" cm="1">
        <f t="array" ref="Y24">IFERROR(INDEX($S$4:$W$4,_xlfn.XMATCH(TRUE,S24:W24)),"")</f>
        <v/>
      </c>
    </row>
    <row r="25" spans="1:25" ht="15" customHeight="1" x14ac:dyDescent="0.25">
      <c r="A25" s="10" t="str">
        <f>IF(TN_Liste[[#This Row],[Vorname]]="","",A24+1)</f>
        <v/>
      </c>
      <c r="B25" s="44"/>
      <c r="C25" s="44"/>
      <c r="D25" s="44"/>
      <c r="E25" s="45"/>
      <c r="F25" s="46"/>
      <c r="G25" s="43"/>
      <c r="H25" s="224"/>
      <c r="I25" s="43"/>
      <c r="J25" s="43"/>
      <c r="K25" s="157" t="str">
        <f>IF(TN_Liste[[#This Row],[Geburts- datum]]="","",ROUNDDOWN(YEARFRAC(TN_Liste[[#This Row],[Geburts- datum]],$E$4),0))</f>
        <v/>
      </c>
      <c r="L25" s="54" t="str" cm="1">
        <f t="array" ref="L25">IF(TN_Liste[[#This Row],[Alter]]&lt;&gt;"",INDEX($N$4:$R$4,_xlfn.XMATCH(TRUE,N25:R25)),"")</f>
        <v/>
      </c>
      <c r="M25" s="54" t="str">
        <f>IF(TN_Liste[[#This Row],[förd.f]]=1,Deckblatt!$C$16-TN_Liste[[#This Row],[Tage abwesend]],"")</f>
        <v/>
      </c>
      <c r="N25" s="54" t="b">
        <f>TN_Liste[[#This Row],[Leiter ja/nein]]="ja"</f>
        <v>0</v>
      </c>
      <c r="O25" s="54" t="b">
        <f>AND($C$4&lt;&gt;3,TN_Liste[[#This Row],[Alter]]&gt;=6,TN_Liste[[#This Row],[Alter]]&lt;21)</f>
        <v>0</v>
      </c>
      <c r="P25" s="54" t="b">
        <f>AND($C$4=3,TN_Liste[[#This Row],[Alter]]&gt;=13,TN_Liste[[#This Row],[Alter]]&lt;&gt;"")</f>
        <v>0</v>
      </c>
      <c r="Q25" s="54" t="b">
        <f>AND($C$4&lt;&gt;3,TN_Liste[[#This Row],[Alter]]&gt;=21,TN_Liste[[#This Row],[Alter]]&lt;27,TN_Liste[[#This Row],[TN ff ü20*]]="ja")</f>
        <v>0</v>
      </c>
      <c r="R25" s="54" t="b">
        <f>TRUE</f>
        <v>1</v>
      </c>
      <c r="S25" s="10" t="b">
        <f>AND(TN_Liste[[#This Row],[TN ff ü20*]]="ja",TN_Liste[[#This Row],[Leiter ja/nein]]="ja")</f>
        <v>0</v>
      </c>
      <c r="T25" s="10" t="b">
        <f>AND(TN_Liste[[#This Row],[TN ff ü20*]]="ja",TN_Liste[[#This Row],[Alter]]&gt;=27,$C$4&lt;&gt;3)</f>
        <v>0</v>
      </c>
      <c r="U25" s="10" t="b">
        <f>TN_Liste[[#This Row],[Alter]]&lt;6</f>
        <v>0</v>
      </c>
      <c r="V25" s="54" t="b">
        <f>TN_Liste[[#This Row],[Art nicht 3 + Ü20 - U27 + TN ff "ja"]]</f>
        <v>0</v>
      </c>
      <c r="W25" s="242" t="b">
        <f>AND(TN_Liste[[#This Row],[Alter]]&gt;99,TN_Liste[[#This Row],[Alter]]&lt;&gt;"")</f>
        <v>0</v>
      </c>
      <c r="Y25" t="str" cm="1">
        <f t="array" ref="Y25">IFERROR(INDEX($S$4:$W$4,_xlfn.XMATCH(TRUE,S25:W25)),"")</f>
        <v/>
      </c>
    </row>
    <row r="26" spans="1:25" ht="15" customHeight="1" x14ac:dyDescent="0.25">
      <c r="A26" s="10" t="str">
        <f>IF(TN_Liste[[#This Row],[Vorname]]="","",A25+1)</f>
        <v/>
      </c>
      <c r="B26" s="44"/>
      <c r="C26" s="44"/>
      <c r="D26" s="44"/>
      <c r="E26" s="45"/>
      <c r="F26" s="46"/>
      <c r="G26" s="43"/>
      <c r="H26" s="224"/>
      <c r="I26" s="43"/>
      <c r="J26" s="43"/>
      <c r="K26" s="157" t="str">
        <f>IF(TN_Liste[[#This Row],[Geburts- datum]]="","",ROUNDDOWN(YEARFRAC(TN_Liste[[#This Row],[Geburts- datum]],$E$4),0))</f>
        <v/>
      </c>
      <c r="L26" s="54" t="str" cm="1">
        <f t="array" ref="L26">IF(TN_Liste[[#This Row],[Alter]]&lt;&gt;"",INDEX($N$4:$R$4,_xlfn.XMATCH(TRUE,N26:R26)),"")</f>
        <v/>
      </c>
      <c r="M26" s="54" t="str">
        <f>IF(TN_Liste[[#This Row],[förd.f]]=1,Deckblatt!$C$16-TN_Liste[[#This Row],[Tage abwesend]],"")</f>
        <v/>
      </c>
      <c r="N26" s="54" t="b">
        <f>TN_Liste[[#This Row],[Leiter ja/nein]]="ja"</f>
        <v>0</v>
      </c>
      <c r="O26" s="54" t="b">
        <f>AND($C$4&lt;&gt;3,TN_Liste[[#This Row],[Alter]]&gt;=6,TN_Liste[[#This Row],[Alter]]&lt;21)</f>
        <v>0</v>
      </c>
      <c r="P26" s="54" t="b">
        <f>AND($C$4=3,TN_Liste[[#This Row],[Alter]]&gt;=13,TN_Liste[[#This Row],[Alter]]&lt;&gt;"")</f>
        <v>0</v>
      </c>
      <c r="Q26" s="54" t="b">
        <f>AND($C$4&lt;&gt;3,TN_Liste[[#This Row],[Alter]]&gt;=21,TN_Liste[[#This Row],[Alter]]&lt;27,TN_Liste[[#This Row],[TN ff ü20*]]="ja")</f>
        <v>0</v>
      </c>
      <c r="R26" s="54" t="b">
        <f>TRUE</f>
        <v>1</v>
      </c>
      <c r="S26" s="10" t="b">
        <f>AND(TN_Liste[[#This Row],[TN ff ü20*]]="ja",TN_Liste[[#This Row],[Leiter ja/nein]]="ja")</f>
        <v>0</v>
      </c>
      <c r="T26" s="10" t="b">
        <f>AND(TN_Liste[[#This Row],[TN ff ü20*]]="ja",TN_Liste[[#This Row],[Alter]]&gt;=27,$C$4&lt;&gt;3)</f>
        <v>0</v>
      </c>
      <c r="U26" s="10" t="b">
        <f>TN_Liste[[#This Row],[Alter]]&lt;6</f>
        <v>0</v>
      </c>
      <c r="V26" s="54" t="b">
        <f>TN_Liste[[#This Row],[Art nicht 3 + Ü20 - U27 + TN ff "ja"]]</f>
        <v>0</v>
      </c>
      <c r="W26" s="242" t="b">
        <f>AND(TN_Liste[[#This Row],[Alter]]&gt;99,TN_Liste[[#This Row],[Alter]]&lt;&gt;"")</f>
        <v>0</v>
      </c>
      <c r="Y26" t="str" cm="1">
        <f t="array" ref="Y26">IFERROR(INDEX($S$4:$W$4,_xlfn.XMATCH(TRUE,S26:W26)),"")</f>
        <v/>
      </c>
    </row>
    <row r="27" spans="1:25" ht="15" customHeight="1" x14ac:dyDescent="0.25">
      <c r="A27" s="10" t="str">
        <f>IF(TN_Liste[[#This Row],[Vorname]]="","",A26+1)</f>
        <v/>
      </c>
      <c r="B27" s="44"/>
      <c r="C27" s="44"/>
      <c r="D27" s="44"/>
      <c r="E27" s="45"/>
      <c r="F27" s="46"/>
      <c r="G27" s="43"/>
      <c r="H27" s="224"/>
      <c r="I27" s="43"/>
      <c r="J27" s="43"/>
      <c r="K27" s="157" t="str">
        <f>IF(TN_Liste[[#This Row],[Geburts- datum]]="","",ROUNDDOWN(YEARFRAC(TN_Liste[[#This Row],[Geburts- datum]],$E$4),0))</f>
        <v/>
      </c>
      <c r="L27" s="54" t="str" cm="1">
        <f t="array" ref="L27">IF(TN_Liste[[#This Row],[Alter]]&lt;&gt;"",INDEX($N$4:$R$4,_xlfn.XMATCH(TRUE,N27:R27)),"")</f>
        <v/>
      </c>
      <c r="M27" s="54" t="str">
        <f>IF(TN_Liste[[#This Row],[förd.f]]=1,Deckblatt!$C$16-TN_Liste[[#This Row],[Tage abwesend]],"")</f>
        <v/>
      </c>
      <c r="N27" s="54" t="b">
        <f>TN_Liste[[#This Row],[Leiter ja/nein]]="ja"</f>
        <v>0</v>
      </c>
      <c r="O27" s="54" t="b">
        <f>AND($C$4&lt;&gt;3,TN_Liste[[#This Row],[Alter]]&gt;=6,TN_Liste[[#This Row],[Alter]]&lt;21)</f>
        <v>0</v>
      </c>
      <c r="P27" s="54" t="b">
        <f>AND($C$4=3,TN_Liste[[#This Row],[Alter]]&gt;=13,TN_Liste[[#This Row],[Alter]]&lt;&gt;"")</f>
        <v>0</v>
      </c>
      <c r="Q27" s="54" t="b">
        <f>AND($C$4&lt;&gt;3,TN_Liste[[#This Row],[Alter]]&gt;=21,TN_Liste[[#This Row],[Alter]]&lt;27,TN_Liste[[#This Row],[TN ff ü20*]]="ja")</f>
        <v>0</v>
      </c>
      <c r="R27" s="54" t="b">
        <f>TRUE</f>
        <v>1</v>
      </c>
      <c r="S27" s="10" t="b">
        <f>AND(TN_Liste[[#This Row],[TN ff ü20*]]="ja",TN_Liste[[#This Row],[Leiter ja/nein]]="ja")</f>
        <v>0</v>
      </c>
      <c r="T27" s="10" t="b">
        <f>AND(TN_Liste[[#This Row],[TN ff ü20*]]="ja",TN_Liste[[#This Row],[Alter]]&gt;=27,$C$4&lt;&gt;3)</f>
        <v>0</v>
      </c>
      <c r="U27" s="10" t="b">
        <f>TN_Liste[[#This Row],[Alter]]&lt;6</f>
        <v>0</v>
      </c>
      <c r="V27" s="54" t="b">
        <f>TN_Liste[[#This Row],[Art nicht 3 + Ü20 - U27 + TN ff "ja"]]</f>
        <v>0</v>
      </c>
      <c r="W27" s="242" t="b">
        <f>AND(TN_Liste[[#This Row],[Alter]]&gt;99,TN_Liste[[#This Row],[Alter]]&lt;&gt;"")</f>
        <v>0</v>
      </c>
      <c r="Y27" t="str" cm="1">
        <f t="array" ref="Y27">IFERROR(INDEX($S$4:$W$4,_xlfn.XMATCH(TRUE,S27:W27)),"")</f>
        <v/>
      </c>
    </row>
    <row r="28" spans="1:25" ht="15" customHeight="1" x14ac:dyDescent="0.25">
      <c r="A28" s="10" t="str">
        <f>IF(TN_Liste[[#This Row],[Vorname]]="","",A27+1)</f>
        <v/>
      </c>
      <c r="B28" s="44"/>
      <c r="C28" s="44"/>
      <c r="D28" s="43"/>
      <c r="E28" s="45"/>
      <c r="F28" s="46"/>
      <c r="G28" s="43"/>
      <c r="H28" s="224"/>
      <c r="I28" s="43"/>
      <c r="J28" s="43"/>
      <c r="K28" s="157" t="str">
        <f>IF(TN_Liste[[#This Row],[Geburts- datum]]="","",ROUNDDOWN(YEARFRAC(TN_Liste[[#This Row],[Geburts- datum]],$E$4),0))</f>
        <v/>
      </c>
      <c r="L28" s="54" t="str" cm="1">
        <f t="array" ref="L28">IF(TN_Liste[[#This Row],[Alter]]&lt;&gt;"",INDEX($N$4:$R$4,_xlfn.XMATCH(TRUE,N28:R28)),"")</f>
        <v/>
      </c>
      <c r="M28" s="54" t="str">
        <f>IF(TN_Liste[[#This Row],[förd.f]]=1,Deckblatt!$C$16-TN_Liste[[#This Row],[Tage abwesend]],"")</f>
        <v/>
      </c>
      <c r="N28" s="54" t="b">
        <f>TN_Liste[[#This Row],[Leiter ja/nein]]="ja"</f>
        <v>0</v>
      </c>
      <c r="O28" s="54" t="b">
        <f>AND($C$4&lt;&gt;3,TN_Liste[[#This Row],[Alter]]&gt;=6,TN_Liste[[#This Row],[Alter]]&lt;21)</f>
        <v>0</v>
      </c>
      <c r="P28" s="54" t="b">
        <f>AND($C$4=3,TN_Liste[[#This Row],[Alter]]&gt;=13,TN_Liste[[#This Row],[Alter]]&lt;&gt;"")</f>
        <v>0</v>
      </c>
      <c r="Q28" s="54" t="b">
        <f>AND($C$4&lt;&gt;3,TN_Liste[[#This Row],[Alter]]&gt;=21,TN_Liste[[#This Row],[Alter]]&lt;27,TN_Liste[[#This Row],[TN ff ü20*]]="ja")</f>
        <v>0</v>
      </c>
      <c r="R28" s="54" t="b">
        <f>TRUE</f>
        <v>1</v>
      </c>
      <c r="S28" s="10" t="b">
        <f>AND(TN_Liste[[#This Row],[TN ff ü20*]]="ja",TN_Liste[[#This Row],[Leiter ja/nein]]="ja")</f>
        <v>0</v>
      </c>
      <c r="T28" s="10" t="b">
        <f>AND(TN_Liste[[#This Row],[TN ff ü20*]]="ja",TN_Liste[[#This Row],[Alter]]&gt;=27,$C$4&lt;&gt;3)</f>
        <v>0</v>
      </c>
      <c r="U28" s="10" t="b">
        <f>TN_Liste[[#This Row],[Alter]]&lt;6</f>
        <v>0</v>
      </c>
      <c r="V28" s="54" t="b">
        <f>TN_Liste[[#This Row],[Art nicht 3 + Ü20 - U27 + TN ff "ja"]]</f>
        <v>0</v>
      </c>
      <c r="W28" s="242" t="b">
        <f>AND(TN_Liste[[#This Row],[Alter]]&gt;99,TN_Liste[[#This Row],[Alter]]&lt;&gt;"")</f>
        <v>0</v>
      </c>
      <c r="Y28" t="str" cm="1">
        <f t="array" ref="Y28">IFERROR(INDEX($S$4:$W$4,_xlfn.XMATCH(TRUE,S28:W28)),"")</f>
        <v/>
      </c>
    </row>
    <row r="29" spans="1:25" ht="15" customHeight="1" x14ac:dyDescent="0.25">
      <c r="A29" s="10" t="str">
        <f>IF(TN_Liste[[#This Row],[Vorname]]="","",A28+1)</f>
        <v/>
      </c>
      <c r="B29" s="44"/>
      <c r="C29" s="44"/>
      <c r="D29" s="43"/>
      <c r="E29" s="45"/>
      <c r="F29" s="46"/>
      <c r="G29" s="43"/>
      <c r="H29" s="224"/>
      <c r="I29" s="43"/>
      <c r="J29" s="43"/>
      <c r="K29" s="157" t="str">
        <f>IF(TN_Liste[[#This Row],[Geburts- datum]]="","",ROUNDDOWN(YEARFRAC(TN_Liste[[#This Row],[Geburts- datum]],$E$4),0))</f>
        <v/>
      </c>
      <c r="L29" s="54" t="str" cm="1">
        <f t="array" ref="L29">IF(TN_Liste[[#This Row],[Alter]]&lt;&gt;"",INDEX($N$4:$R$4,_xlfn.XMATCH(TRUE,N29:R29)),"")</f>
        <v/>
      </c>
      <c r="M29" s="54" t="str">
        <f>IF(TN_Liste[[#This Row],[förd.f]]=1,Deckblatt!$C$16-TN_Liste[[#This Row],[Tage abwesend]],"")</f>
        <v/>
      </c>
      <c r="N29" s="54" t="b">
        <f>TN_Liste[[#This Row],[Leiter ja/nein]]="ja"</f>
        <v>0</v>
      </c>
      <c r="O29" s="54" t="b">
        <f>AND($C$4&lt;&gt;3,TN_Liste[[#This Row],[Alter]]&gt;=6,TN_Liste[[#This Row],[Alter]]&lt;21)</f>
        <v>0</v>
      </c>
      <c r="P29" s="54" t="b">
        <f>AND($C$4=3,TN_Liste[[#This Row],[Alter]]&gt;=13,TN_Liste[[#This Row],[Alter]]&lt;&gt;"")</f>
        <v>0</v>
      </c>
      <c r="Q29" s="54" t="b">
        <f>AND($C$4&lt;&gt;3,TN_Liste[[#This Row],[Alter]]&gt;=21,TN_Liste[[#This Row],[Alter]]&lt;27,TN_Liste[[#This Row],[TN ff ü20*]]="ja")</f>
        <v>0</v>
      </c>
      <c r="R29" s="54" t="b">
        <f>TRUE</f>
        <v>1</v>
      </c>
      <c r="S29" s="10" t="b">
        <f>AND(TN_Liste[[#This Row],[TN ff ü20*]]="ja",TN_Liste[[#This Row],[Leiter ja/nein]]="ja")</f>
        <v>0</v>
      </c>
      <c r="T29" s="10" t="b">
        <f>AND(TN_Liste[[#This Row],[TN ff ü20*]]="ja",TN_Liste[[#This Row],[Alter]]&gt;=27,$C$4&lt;&gt;3)</f>
        <v>0</v>
      </c>
      <c r="U29" s="10" t="b">
        <f>TN_Liste[[#This Row],[Alter]]&lt;6</f>
        <v>0</v>
      </c>
      <c r="V29" s="54" t="b">
        <f>TN_Liste[[#This Row],[Art nicht 3 + Ü20 - U27 + TN ff "ja"]]</f>
        <v>0</v>
      </c>
      <c r="W29" s="242" t="b">
        <f>AND(TN_Liste[[#This Row],[Alter]]&gt;99,TN_Liste[[#This Row],[Alter]]&lt;&gt;"")</f>
        <v>0</v>
      </c>
      <c r="Y29" t="str" cm="1">
        <f t="array" ref="Y29">IFERROR(INDEX($S$4:$W$4,_xlfn.XMATCH(TRUE,S29:W29)),"")</f>
        <v/>
      </c>
    </row>
    <row r="30" spans="1:25" ht="15" customHeight="1" x14ac:dyDescent="0.25">
      <c r="A30" s="10" t="str">
        <f>IF(TN_Liste[[#This Row],[Vorname]]="","",A29+1)</f>
        <v/>
      </c>
      <c r="B30" s="44"/>
      <c r="C30" s="44"/>
      <c r="D30" s="43"/>
      <c r="E30" s="45"/>
      <c r="F30" s="46"/>
      <c r="G30" s="43"/>
      <c r="H30" s="224"/>
      <c r="I30" s="43"/>
      <c r="J30" s="43"/>
      <c r="K30" s="157" t="str">
        <f>IF(TN_Liste[[#This Row],[Geburts- datum]]="","",ROUNDDOWN(YEARFRAC(TN_Liste[[#This Row],[Geburts- datum]],$E$4),0))</f>
        <v/>
      </c>
      <c r="L30" s="54" t="str" cm="1">
        <f t="array" ref="L30">IF(TN_Liste[[#This Row],[Alter]]&lt;&gt;"",INDEX($N$4:$R$4,_xlfn.XMATCH(TRUE,N30:R30)),"")</f>
        <v/>
      </c>
      <c r="M30" s="54" t="str">
        <f>IF(TN_Liste[[#This Row],[förd.f]]=1,Deckblatt!$C$16-TN_Liste[[#This Row],[Tage abwesend]],"")</f>
        <v/>
      </c>
      <c r="N30" s="54" t="b">
        <f>TN_Liste[[#This Row],[Leiter ja/nein]]="ja"</f>
        <v>0</v>
      </c>
      <c r="O30" s="54" t="b">
        <f>AND($C$4&lt;&gt;3,TN_Liste[[#This Row],[Alter]]&gt;=6,TN_Liste[[#This Row],[Alter]]&lt;21)</f>
        <v>0</v>
      </c>
      <c r="P30" s="54" t="b">
        <f>AND($C$4=3,TN_Liste[[#This Row],[Alter]]&gt;=13,TN_Liste[[#This Row],[Alter]]&lt;&gt;"")</f>
        <v>0</v>
      </c>
      <c r="Q30" s="54" t="b">
        <f>AND($C$4&lt;&gt;3,TN_Liste[[#This Row],[Alter]]&gt;=21,TN_Liste[[#This Row],[Alter]]&lt;27,TN_Liste[[#This Row],[TN ff ü20*]]="ja")</f>
        <v>0</v>
      </c>
      <c r="R30" s="54" t="b">
        <f>TRUE</f>
        <v>1</v>
      </c>
      <c r="S30" s="10" t="b">
        <f>AND(TN_Liste[[#This Row],[TN ff ü20*]]="ja",TN_Liste[[#This Row],[Leiter ja/nein]]="ja")</f>
        <v>0</v>
      </c>
      <c r="T30" s="10" t="b">
        <f>AND(TN_Liste[[#This Row],[TN ff ü20*]]="ja",TN_Liste[[#This Row],[Alter]]&gt;=27,$C$4&lt;&gt;3)</f>
        <v>0</v>
      </c>
      <c r="U30" s="10" t="b">
        <f>TN_Liste[[#This Row],[Alter]]&lt;6</f>
        <v>0</v>
      </c>
      <c r="V30" s="54" t="b">
        <f>TN_Liste[[#This Row],[Art nicht 3 + Ü20 - U27 + TN ff "ja"]]</f>
        <v>0</v>
      </c>
      <c r="W30" s="242" t="b">
        <f>AND(TN_Liste[[#This Row],[Alter]]&gt;99,TN_Liste[[#This Row],[Alter]]&lt;&gt;"")</f>
        <v>0</v>
      </c>
      <c r="Y30" t="str" cm="1">
        <f t="array" ref="Y30">IFERROR(INDEX($S$4:$W$4,_xlfn.XMATCH(TRUE,S30:W30)),"")</f>
        <v/>
      </c>
    </row>
    <row r="31" spans="1:25" ht="15" customHeight="1" x14ac:dyDescent="0.25">
      <c r="A31" s="10" t="str">
        <f>IF(TN_Liste[[#This Row],[Vorname]]="","",A30+1)</f>
        <v/>
      </c>
      <c r="B31" s="44"/>
      <c r="C31" s="44"/>
      <c r="D31" s="43"/>
      <c r="E31" s="45"/>
      <c r="F31" s="46"/>
      <c r="G31" s="43"/>
      <c r="H31" s="224"/>
      <c r="I31" s="43"/>
      <c r="J31" s="43"/>
      <c r="K31" s="157" t="str">
        <f>IF(TN_Liste[[#This Row],[Geburts- datum]]="","",ROUNDDOWN(YEARFRAC(TN_Liste[[#This Row],[Geburts- datum]],$E$4),0))</f>
        <v/>
      </c>
      <c r="L31" s="54" t="str" cm="1">
        <f t="array" ref="L31">IF(TN_Liste[[#This Row],[Alter]]&lt;&gt;"",INDEX($N$4:$R$4,_xlfn.XMATCH(TRUE,N31:R31)),"")</f>
        <v/>
      </c>
      <c r="M31" s="54" t="str">
        <f>IF(TN_Liste[[#This Row],[förd.f]]=1,Deckblatt!$C$16-TN_Liste[[#This Row],[Tage abwesend]],"")</f>
        <v/>
      </c>
      <c r="N31" s="54" t="b">
        <f>TN_Liste[[#This Row],[Leiter ja/nein]]="ja"</f>
        <v>0</v>
      </c>
      <c r="O31" s="54" t="b">
        <f>AND($C$4&lt;&gt;3,TN_Liste[[#This Row],[Alter]]&gt;=6,TN_Liste[[#This Row],[Alter]]&lt;21)</f>
        <v>0</v>
      </c>
      <c r="P31" s="54" t="b">
        <f>AND($C$4=3,TN_Liste[[#This Row],[Alter]]&gt;=13,TN_Liste[[#This Row],[Alter]]&lt;&gt;"")</f>
        <v>0</v>
      </c>
      <c r="Q31" s="54" t="b">
        <f>AND($C$4&lt;&gt;3,TN_Liste[[#This Row],[Alter]]&gt;=21,TN_Liste[[#This Row],[Alter]]&lt;27,TN_Liste[[#This Row],[TN ff ü20*]]="ja")</f>
        <v>0</v>
      </c>
      <c r="R31" s="54" t="b">
        <f>TRUE</f>
        <v>1</v>
      </c>
      <c r="S31" s="10" t="b">
        <f>AND(TN_Liste[[#This Row],[TN ff ü20*]]="ja",TN_Liste[[#This Row],[Leiter ja/nein]]="ja")</f>
        <v>0</v>
      </c>
      <c r="T31" s="10" t="b">
        <f>AND(TN_Liste[[#This Row],[TN ff ü20*]]="ja",TN_Liste[[#This Row],[Alter]]&gt;=27,$C$4&lt;&gt;3)</f>
        <v>0</v>
      </c>
      <c r="U31" s="10" t="b">
        <f>TN_Liste[[#This Row],[Alter]]&lt;6</f>
        <v>0</v>
      </c>
      <c r="V31" s="54" t="b">
        <f>TN_Liste[[#This Row],[Art nicht 3 + Ü20 - U27 + TN ff "ja"]]</f>
        <v>0</v>
      </c>
      <c r="W31" s="242" t="b">
        <f>AND(TN_Liste[[#This Row],[Alter]]&gt;99,TN_Liste[[#This Row],[Alter]]&lt;&gt;"")</f>
        <v>0</v>
      </c>
      <c r="Y31" t="str" cm="1">
        <f t="array" ref="Y31">IFERROR(INDEX($S$4:$W$4,_xlfn.XMATCH(TRUE,S31:W31)),"")</f>
        <v/>
      </c>
    </row>
    <row r="32" spans="1:25" ht="15" customHeight="1" x14ac:dyDescent="0.25">
      <c r="A32" s="10" t="str">
        <f>IF(TN_Liste[[#This Row],[Vorname]]="","",A31+1)</f>
        <v/>
      </c>
      <c r="B32" s="44"/>
      <c r="C32" s="44"/>
      <c r="D32" s="43"/>
      <c r="E32" s="45"/>
      <c r="F32" s="46"/>
      <c r="G32" s="43"/>
      <c r="H32" s="224"/>
      <c r="I32" s="43"/>
      <c r="J32" s="43"/>
      <c r="K32" s="157" t="str">
        <f>IF(TN_Liste[[#This Row],[Geburts- datum]]="","",ROUNDDOWN(YEARFRAC(TN_Liste[[#This Row],[Geburts- datum]],$E$4),0))</f>
        <v/>
      </c>
      <c r="L32" s="54" t="str" cm="1">
        <f t="array" ref="L32">IF(TN_Liste[[#This Row],[Alter]]&lt;&gt;"",INDEX($N$4:$R$4,_xlfn.XMATCH(TRUE,N32:R32)),"")</f>
        <v/>
      </c>
      <c r="M32" s="54" t="str">
        <f>IF(TN_Liste[[#This Row],[förd.f]]=1,Deckblatt!$C$16-TN_Liste[[#This Row],[Tage abwesend]],"")</f>
        <v/>
      </c>
      <c r="N32" s="54" t="b">
        <f>TN_Liste[[#This Row],[Leiter ja/nein]]="ja"</f>
        <v>0</v>
      </c>
      <c r="O32" s="54" t="b">
        <f>AND($C$4&lt;&gt;3,TN_Liste[[#This Row],[Alter]]&gt;=6,TN_Liste[[#This Row],[Alter]]&lt;21)</f>
        <v>0</v>
      </c>
      <c r="P32" s="54" t="b">
        <f>AND($C$4=3,TN_Liste[[#This Row],[Alter]]&gt;=13,TN_Liste[[#This Row],[Alter]]&lt;&gt;"")</f>
        <v>0</v>
      </c>
      <c r="Q32" s="54" t="b">
        <f>AND($C$4&lt;&gt;3,TN_Liste[[#This Row],[Alter]]&gt;=21,TN_Liste[[#This Row],[Alter]]&lt;27,TN_Liste[[#This Row],[TN ff ü20*]]="ja")</f>
        <v>0</v>
      </c>
      <c r="R32" s="54" t="b">
        <f>TRUE</f>
        <v>1</v>
      </c>
      <c r="S32" s="10" t="b">
        <f>AND(TN_Liste[[#This Row],[TN ff ü20*]]="ja",TN_Liste[[#This Row],[Leiter ja/nein]]="ja")</f>
        <v>0</v>
      </c>
      <c r="T32" s="10" t="b">
        <f>AND(TN_Liste[[#This Row],[TN ff ü20*]]="ja",TN_Liste[[#This Row],[Alter]]&gt;=27,$C$4&lt;&gt;3)</f>
        <v>0</v>
      </c>
      <c r="U32" s="10" t="b">
        <f>TN_Liste[[#This Row],[Alter]]&lt;6</f>
        <v>0</v>
      </c>
      <c r="V32" s="54" t="b">
        <f>TN_Liste[[#This Row],[Art nicht 3 + Ü20 - U27 + TN ff "ja"]]</f>
        <v>0</v>
      </c>
      <c r="W32" s="242" t="b">
        <f>AND(TN_Liste[[#This Row],[Alter]]&gt;99,TN_Liste[[#This Row],[Alter]]&lt;&gt;"")</f>
        <v>0</v>
      </c>
      <c r="Y32" t="str" cm="1">
        <f t="array" ref="Y32">IFERROR(INDEX($S$4:$W$4,_xlfn.XMATCH(TRUE,S32:W32)),"")</f>
        <v/>
      </c>
    </row>
    <row r="33" spans="1:25" ht="15" customHeight="1" x14ac:dyDescent="0.25">
      <c r="A33" s="10" t="str">
        <f>IF(TN_Liste[[#This Row],[Vorname]]="","",A32+1)</f>
        <v/>
      </c>
      <c r="B33" s="44"/>
      <c r="C33" s="44"/>
      <c r="D33" s="43"/>
      <c r="E33" s="45"/>
      <c r="F33" s="46"/>
      <c r="G33" s="43"/>
      <c r="H33" s="224"/>
      <c r="I33" s="43"/>
      <c r="J33" s="43"/>
      <c r="K33" s="157" t="str">
        <f>IF(TN_Liste[[#This Row],[Geburts- datum]]="","",ROUNDDOWN(YEARFRAC(TN_Liste[[#This Row],[Geburts- datum]],$E$4),0))</f>
        <v/>
      </c>
      <c r="L33" s="54" t="str" cm="1">
        <f t="array" ref="L33">IF(TN_Liste[[#This Row],[Alter]]&lt;&gt;"",INDEX($N$4:$R$4,_xlfn.XMATCH(TRUE,N33:R33)),"")</f>
        <v/>
      </c>
      <c r="M33" s="54" t="str">
        <f>IF(TN_Liste[[#This Row],[förd.f]]=1,Deckblatt!$C$16-TN_Liste[[#This Row],[Tage abwesend]],"")</f>
        <v/>
      </c>
      <c r="N33" s="54" t="b">
        <f>TN_Liste[[#This Row],[Leiter ja/nein]]="ja"</f>
        <v>0</v>
      </c>
      <c r="O33" s="54" t="b">
        <f>AND($C$4&lt;&gt;3,TN_Liste[[#This Row],[Alter]]&gt;=6,TN_Liste[[#This Row],[Alter]]&lt;21)</f>
        <v>0</v>
      </c>
      <c r="P33" s="54" t="b">
        <f>AND($C$4=3,TN_Liste[[#This Row],[Alter]]&gt;=13,TN_Liste[[#This Row],[Alter]]&lt;&gt;"")</f>
        <v>0</v>
      </c>
      <c r="Q33" s="54" t="b">
        <f>AND($C$4&lt;&gt;3,TN_Liste[[#This Row],[Alter]]&gt;=21,TN_Liste[[#This Row],[Alter]]&lt;27,TN_Liste[[#This Row],[TN ff ü20*]]="ja")</f>
        <v>0</v>
      </c>
      <c r="R33" s="54" t="b">
        <f>TRUE</f>
        <v>1</v>
      </c>
      <c r="S33" s="10" t="b">
        <f>AND(TN_Liste[[#This Row],[TN ff ü20*]]="ja",TN_Liste[[#This Row],[Leiter ja/nein]]="ja")</f>
        <v>0</v>
      </c>
      <c r="T33" s="10" t="b">
        <f>AND(TN_Liste[[#This Row],[TN ff ü20*]]="ja",TN_Liste[[#This Row],[Alter]]&gt;=27,$C$4&lt;&gt;3)</f>
        <v>0</v>
      </c>
      <c r="U33" s="10" t="b">
        <f>TN_Liste[[#This Row],[Alter]]&lt;6</f>
        <v>0</v>
      </c>
      <c r="V33" s="54" t="b">
        <f>TN_Liste[[#This Row],[Art nicht 3 + Ü20 - U27 + TN ff "ja"]]</f>
        <v>0</v>
      </c>
      <c r="W33" s="242" t="b">
        <f>AND(TN_Liste[[#This Row],[Alter]]&gt;99,TN_Liste[[#This Row],[Alter]]&lt;&gt;"")</f>
        <v>0</v>
      </c>
      <c r="Y33" t="str" cm="1">
        <f t="array" ref="Y33">IFERROR(INDEX($S$4:$W$4,_xlfn.XMATCH(TRUE,S33:W33)),"")</f>
        <v/>
      </c>
    </row>
    <row r="34" spans="1:25" ht="15" customHeight="1" x14ac:dyDescent="0.25">
      <c r="A34" s="10" t="str">
        <f>IF(TN_Liste[[#This Row],[Vorname]]="","",A33+1)</f>
        <v/>
      </c>
      <c r="B34" s="44"/>
      <c r="C34" s="44"/>
      <c r="D34" s="43"/>
      <c r="E34" s="45"/>
      <c r="F34" s="46"/>
      <c r="G34" s="43"/>
      <c r="H34" s="224"/>
      <c r="I34" s="43"/>
      <c r="J34" s="43"/>
      <c r="K34" s="157" t="str">
        <f>IF(TN_Liste[[#This Row],[Geburts- datum]]="","",ROUNDDOWN(YEARFRAC(TN_Liste[[#This Row],[Geburts- datum]],$E$4),0))</f>
        <v/>
      </c>
      <c r="L34" s="54" t="str" cm="1">
        <f t="array" ref="L34">IF(TN_Liste[[#This Row],[Alter]]&lt;&gt;"",INDEX($N$4:$R$4,_xlfn.XMATCH(TRUE,N34:R34)),"")</f>
        <v/>
      </c>
      <c r="M34" s="54" t="str">
        <f>IF(TN_Liste[[#This Row],[förd.f]]=1,Deckblatt!$C$16-TN_Liste[[#This Row],[Tage abwesend]],"")</f>
        <v/>
      </c>
      <c r="N34" s="54" t="b">
        <f>TN_Liste[[#This Row],[Leiter ja/nein]]="ja"</f>
        <v>0</v>
      </c>
      <c r="O34" s="54" t="b">
        <f>AND($C$4&lt;&gt;3,TN_Liste[[#This Row],[Alter]]&gt;=6,TN_Liste[[#This Row],[Alter]]&lt;21)</f>
        <v>0</v>
      </c>
      <c r="P34" s="54" t="b">
        <f>AND($C$4=3,TN_Liste[[#This Row],[Alter]]&gt;=13,TN_Liste[[#This Row],[Alter]]&lt;&gt;"")</f>
        <v>0</v>
      </c>
      <c r="Q34" s="54" t="b">
        <f>AND($C$4&lt;&gt;3,TN_Liste[[#This Row],[Alter]]&gt;=21,TN_Liste[[#This Row],[Alter]]&lt;27,TN_Liste[[#This Row],[TN ff ü20*]]="ja")</f>
        <v>0</v>
      </c>
      <c r="R34" s="54" t="b">
        <f>TRUE</f>
        <v>1</v>
      </c>
      <c r="S34" s="10" t="b">
        <f>AND(TN_Liste[[#This Row],[TN ff ü20*]]="ja",TN_Liste[[#This Row],[Leiter ja/nein]]="ja")</f>
        <v>0</v>
      </c>
      <c r="T34" s="10" t="b">
        <f>AND(TN_Liste[[#This Row],[TN ff ü20*]]="ja",TN_Liste[[#This Row],[Alter]]&gt;=27,$C$4&lt;&gt;3)</f>
        <v>0</v>
      </c>
      <c r="U34" s="10" t="b">
        <f>TN_Liste[[#This Row],[Alter]]&lt;6</f>
        <v>0</v>
      </c>
      <c r="V34" s="54" t="b">
        <f>TN_Liste[[#This Row],[Art nicht 3 + Ü20 - U27 + TN ff "ja"]]</f>
        <v>0</v>
      </c>
      <c r="W34" s="242" t="b">
        <f>AND(TN_Liste[[#This Row],[Alter]]&gt;99,TN_Liste[[#This Row],[Alter]]&lt;&gt;"")</f>
        <v>0</v>
      </c>
      <c r="Y34" t="str" cm="1">
        <f t="array" ref="Y34">IFERROR(INDEX($S$4:$W$4,_xlfn.XMATCH(TRUE,S34:W34)),"")</f>
        <v/>
      </c>
    </row>
    <row r="35" spans="1:25" ht="15" customHeight="1" x14ac:dyDescent="0.25">
      <c r="A35" s="10" t="str">
        <f>IF(TN_Liste[[#This Row],[Vorname]]="","",A34+1)</f>
        <v/>
      </c>
      <c r="B35" s="44"/>
      <c r="C35" s="44"/>
      <c r="D35" s="43"/>
      <c r="E35" s="45"/>
      <c r="F35" s="46"/>
      <c r="G35" s="43"/>
      <c r="H35" s="224"/>
      <c r="I35" s="43"/>
      <c r="J35" s="43"/>
      <c r="K35" s="157" t="str">
        <f>IF(TN_Liste[[#This Row],[Geburts- datum]]="","",ROUNDDOWN(YEARFRAC(TN_Liste[[#This Row],[Geburts- datum]],$E$4),0))</f>
        <v/>
      </c>
      <c r="L35" s="54" t="str" cm="1">
        <f t="array" ref="L35">IF(TN_Liste[[#This Row],[Alter]]&lt;&gt;"",INDEX($N$4:$R$4,_xlfn.XMATCH(TRUE,N35:R35)),"")</f>
        <v/>
      </c>
      <c r="M35" s="54" t="str">
        <f>IF(TN_Liste[[#This Row],[förd.f]]=1,Deckblatt!$C$16-TN_Liste[[#This Row],[Tage abwesend]],"")</f>
        <v/>
      </c>
      <c r="N35" s="54" t="b">
        <f>TN_Liste[[#This Row],[Leiter ja/nein]]="ja"</f>
        <v>0</v>
      </c>
      <c r="O35" s="54" t="b">
        <f>AND($C$4&lt;&gt;3,TN_Liste[[#This Row],[Alter]]&gt;=6,TN_Liste[[#This Row],[Alter]]&lt;21)</f>
        <v>0</v>
      </c>
      <c r="P35" s="54" t="b">
        <f>AND($C$4=3,TN_Liste[[#This Row],[Alter]]&gt;=13,TN_Liste[[#This Row],[Alter]]&lt;&gt;"")</f>
        <v>0</v>
      </c>
      <c r="Q35" s="54" t="b">
        <f>AND($C$4&lt;&gt;3,TN_Liste[[#This Row],[Alter]]&gt;=21,TN_Liste[[#This Row],[Alter]]&lt;27,TN_Liste[[#This Row],[TN ff ü20*]]="ja")</f>
        <v>0</v>
      </c>
      <c r="R35" s="54" t="b">
        <f>TRUE</f>
        <v>1</v>
      </c>
      <c r="S35" s="10" t="b">
        <f>AND(TN_Liste[[#This Row],[TN ff ü20*]]="ja",TN_Liste[[#This Row],[Leiter ja/nein]]="ja")</f>
        <v>0</v>
      </c>
      <c r="T35" s="10" t="b">
        <f>AND(TN_Liste[[#This Row],[TN ff ü20*]]="ja",TN_Liste[[#This Row],[Alter]]&gt;=27,$C$4&lt;&gt;3)</f>
        <v>0</v>
      </c>
      <c r="U35" s="10" t="b">
        <f>TN_Liste[[#This Row],[Alter]]&lt;6</f>
        <v>0</v>
      </c>
      <c r="V35" s="54" t="b">
        <f>TN_Liste[[#This Row],[Art nicht 3 + Ü20 - U27 + TN ff "ja"]]</f>
        <v>0</v>
      </c>
      <c r="W35" s="242" t="b">
        <f>AND(TN_Liste[[#This Row],[Alter]]&gt;99,TN_Liste[[#This Row],[Alter]]&lt;&gt;"")</f>
        <v>0</v>
      </c>
      <c r="Y35" t="str" cm="1">
        <f t="array" ref="Y35">IFERROR(INDEX($S$4:$W$4,_xlfn.XMATCH(TRUE,S35:W35)),"")</f>
        <v/>
      </c>
    </row>
    <row r="36" spans="1:25" ht="15" customHeight="1" x14ac:dyDescent="0.25">
      <c r="A36" s="10" t="str">
        <f>IF(TN_Liste[[#This Row],[Vorname]]="","",A35+1)</f>
        <v/>
      </c>
      <c r="B36" s="44"/>
      <c r="C36" s="44"/>
      <c r="D36" s="43"/>
      <c r="E36" s="45"/>
      <c r="F36" s="46"/>
      <c r="G36" s="43"/>
      <c r="H36" s="224"/>
      <c r="I36" s="43"/>
      <c r="J36" s="43"/>
      <c r="K36" s="157" t="str">
        <f>IF(TN_Liste[[#This Row],[Geburts- datum]]="","",ROUNDDOWN(YEARFRAC(TN_Liste[[#This Row],[Geburts- datum]],$E$4),0))</f>
        <v/>
      </c>
      <c r="L36" s="54" t="str" cm="1">
        <f t="array" ref="L36">IF(TN_Liste[[#This Row],[Alter]]&lt;&gt;"",INDEX($N$4:$R$4,_xlfn.XMATCH(TRUE,N36:R36)),"")</f>
        <v/>
      </c>
      <c r="M36" s="54" t="str">
        <f>IF(TN_Liste[[#This Row],[förd.f]]=1,Deckblatt!$C$16-TN_Liste[[#This Row],[Tage abwesend]],"")</f>
        <v/>
      </c>
      <c r="N36" s="54" t="b">
        <f>TN_Liste[[#This Row],[Leiter ja/nein]]="ja"</f>
        <v>0</v>
      </c>
      <c r="O36" s="54" t="b">
        <f>AND($C$4&lt;&gt;3,TN_Liste[[#This Row],[Alter]]&gt;=6,TN_Liste[[#This Row],[Alter]]&lt;21)</f>
        <v>0</v>
      </c>
      <c r="P36" s="54" t="b">
        <f>AND($C$4=3,TN_Liste[[#This Row],[Alter]]&gt;=13,TN_Liste[[#This Row],[Alter]]&lt;&gt;"")</f>
        <v>0</v>
      </c>
      <c r="Q36" s="54" t="b">
        <f>AND($C$4&lt;&gt;3,TN_Liste[[#This Row],[Alter]]&gt;=21,TN_Liste[[#This Row],[Alter]]&lt;27,TN_Liste[[#This Row],[TN ff ü20*]]="ja")</f>
        <v>0</v>
      </c>
      <c r="R36" s="54" t="b">
        <f>TRUE</f>
        <v>1</v>
      </c>
      <c r="S36" s="10" t="b">
        <f>AND(TN_Liste[[#This Row],[TN ff ü20*]]="ja",TN_Liste[[#This Row],[Leiter ja/nein]]="ja")</f>
        <v>0</v>
      </c>
      <c r="T36" s="10" t="b">
        <f>AND(TN_Liste[[#This Row],[TN ff ü20*]]="ja",TN_Liste[[#This Row],[Alter]]&gt;=27,$C$4&lt;&gt;3)</f>
        <v>0</v>
      </c>
      <c r="U36" s="10" t="b">
        <f>TN_Liste[[#This Row],[Alter]]&lt;6</f>
        <v>0</v>
      </c>
      <c r="V36" s="54" t="b">
        <f>TN_Liste[[#This Row],[Art nicht 3 + Ü20 - U27 + TN ff "ja"]]</f>
        <v>0</v>
      </c>
      <c r="W36" s="242" t="b">
        <f>AND(TN_Liste[[#This Row],[Alter]]&gt;99,TN_Liste[[#This Row],[Alter]]&lt;&gt;"")</f>
        <v>0</v>
      </c>
      <c r="Y36" t="str" cm="1">
        <f t="array" ref="Y36">IFERROR(INDEX($S$4:$W$4,_xlfn.XMATCH(TRUE,S36:W36)),"")</f>
        <v/>
      </c>
    </row>
    <row r="37" spans="1:25" ht="15" customHeight="1" x14ac:dyDescent="0.25">
      <c r="A37" s="10" t="str">
        <f>IF(TN_Liste[[#This Row],[Vorname]]="","",A36+1)</f>
        <v/>
      </c>
      <c r="B37" s="44"/>
      <c r="C37" s="44"/>
      <c r="D37" s="43"/>
      <c r="E37" s="45"/>
      <c r="F37" s="46"/>
      <c r="G37" s="43"/>
      <c r="H37" s="224"/>
      <c r="I37" s="43"/>
      <c r="J37" s="43"/>
      <c r="K37" s="157" t="str">
        <f>IF(TN_Liste[[#This Row],[Geburts- datum]]="","",ROUNDDOWN(YEARFRAC(TN_Liste[[#This Row],[Geburts- datum]],$E$4),0))</f>
        <v/>
      </c>
      <c r="L37" s="54" t="str" cm="1">
        <f t="array" ref="L37">IF(TN_Liste[[#This Row],[Alter]]&lt;&gt;"",INDEX($N$4:$R$4,_xlfn.XMATCH(TRUE,N37:R37)),"")</f>
        <v/>
      </c>
      <c r="M37" s="54" t="str">
        <f>IF(TN_Liste[[#This Row],[förd.f]]=1,Deckblatt!$C$16-TN_Liste[[#This Row],[Tage abwesend]],"")</f>
        <v/>
      </c>
      <c r="N37" s="54" t="b">
        <f>TN_Liste[[#This Row],[Leiter ja/nein]]="ja"</f>
        <v>0</v>
      </c>
      <c r="O37" s="54" t="b">
        <f>AND($C$4&lt;&gt;3,TN_Liste[[#This Row],[Alter]]&gt;=6,TN_Liste[[#This Row],[Alter]]&lt;21)</f>
        <v>0</v>
      </c>
      <c r="P37" s="54" t="b">
        <f>AND($C$4=3,TN_Liste[[#This Row],[Alter]]&gt;=13,TN_Liste[[#This Row],[Alter]]&lt;&gt;"")</f>
        <v>0</v>
      </c>
      <c r="Q37" s="54" t="b">
        <f>AND($C$4&lt;&gt;3,TN_Liste[[#This Row],[Alter]]&gt;=21,TN_Liste[[#This Row],[Alter]]&lt;27,TN_Liste[[#This Row],[TN ff ü20*]]="ja")</f>
        <v>0</v>
      </c>
      <c r="R37" s="54" t="b">
        <f>TRUE</f>
        <v>1</v>
      </c>
      <c r="S37" s="10" t="b">
        <f>AND(TN_Liste[[#This Row],[TN ff ü20*]]="ja",TN_Liste[[#This Row],[Leiter ja/nein]]="ja")</f>
        <v>0</v>
      </c>
      <c r="T37" s="10" t="b">
        <f>AND(TN_Liste[[#This Row],[TN ff ü20*]]="ja",TN_Liste[[#This Row],[Alter]]&gt;=27,$C$4&lt;&gt;3)</f>
        <v>0</v>
      </c>
      <c r="U37" s="10" t="b">
        <f>TN_Liste[[#This Row],[Alter]]&lt;6</f>
        <v>0</v>
      </c>
      <c r="V37" s="54" t="b">
        <f>TN_Liste[[#This Row],[Art nicht 3 + Ü20 - U27 + TN ff "ja"]]</f>
        <v>0</v>
      </c>
      <c r="W37" s="242" t="b">
        <f>AND(TN_Liste[[#This Row],[Alter]]&gt;99,TN_Liste[[#This Row],[Alter]]&lt;&gt;"")</f>
        <v>0</v>
      </c>
      <c r="Y37" t="str" cm="1">
        <f t="array" ref="Y37">IFERROR(INDEX($S$4:$W$4,_xlfn.XMATCH(TRUE,S37:W37)),"")</f>
        <v/>
      </c>
    </row>
    <row r="38" spans="1:25" ht="15" customHeight="1" x14ac:dyDescent="0.25">
      <c r="A38" s="10" t="str">
        <f>IF(TN_Liste[[#This Row],[Vorname]]="","",A37+1)</f>
        <v/>
      </c>
      <c r="B38" s="44"/>
      <c r="C38" s="44"/>
      <c r="D38" s="43"/>
      <c r="E38" s="45"/>
      <c r="F38" s="46"/>
      <c r="G38" s="43"/>
      <c r="H38" s="224"/>
      <c r="I38" s="43"/>
      <c r="J38" s="43"/>
      <c r="K38" s="157" t="str">
        <f>IF(TN_Liste[[#This Row],[Geburts- datum]]="","",ROUNDDOWN(YEARFRAC(TN_Liste[[#This Row],[Geburts- datum]],$E$4),0))</f>
        <v/>
      </c>
      <c r="L38" s="54" t="str" cm="1">
        <f t="array" ref="L38">IF(TN_Liste[[#This Row],[Alter]]&lt;&gt;"",INDEX($N$4:$R$4,_xlfn.XMATCH(TRUE,N38:R38)),"")</f>
        <v/>
      </c>
      <c r="M38" s="54" t="str">
        <f>IF(TN_Liste[[#This Row],[förd.f]]=1,Deckblatt!$C$16-TN_Liste[[#This Row],[Tage abwesend]],"")</f>
        <v/>
      </c>
      <c r="N38" s="54" t="b">
        <f>TN_Liste[[#This Row],[Leiter ja/nein]]="ja"</f>
        <v>0</v>
      </c>
      <c r="O38" s="54" t="b">
        <f>AND($C$4&lt;&gt;3,TN_Liste[[#This Row],[Alter]]&gt;=6,TN_Liste[[#This Row],[Alter]]&lt;21)</f>
        <v>0</v>
      </c>
      <c r="P38" s="54" t="b">
        <f>AND($C$4=3,TN_Liste[[#This Row],[Alter]]&gt;=13,TN_Liste[[#This Row],[Alter]]&lt;&gt;"")</f>
        <v>0</v>
      </c>
      <c r="Q38" s="54" t="b">
        <f>AND($C$4&lt;&gt;3,TN_Liste[[#This Row],[Alter]]&gt;=21,TN_Liste[[#This Row],[Alter]]&lt;27,TN_Liste[[#This Row],[TN ff ü20*]]="ja")</f>
        <v>0</v>
      </c>
      <c r="R38" s="54" t="b">
        <f>TRUE</f>
        <v>1</v>
      </c>
      <c r="S38" s="10" t="b">
        <f>AND(TN_Liste[[#This Row],[TN ff ü20*]]="ja",TN_Liste[[#This Row],[Leiter ja/nein]]="ja")</f>
        <v>0</v>
      </c>
      <c r="T38" s="10" t="b">
        <f>AND(TN_Liste[[#This Row],[TN ff ü20*]]="ja",TN_Liste[[#This Row],[Alter]]&gt;=27,$C$4&lt;&gt;3)</f>
        <v>0</v>
      </c>
      <c r="U38" s="10" t="b">
        <f>TN_Liste[[#This Row],[Alter]]&lt;6</f>
        <v>0</v>
      </c>
      <c r="V38" s="54" t="b">
        <f>TN_Liste[[#This Row],[Art nicht 3 + Ü20 - U27 + TN ff "ja"]]</f>
        <v>0</v>
      </c>
      <c r="W38" s="242" t="b">
        <f>AND(TN_Liste[[#This Row],[Alter]]&gt;99,TN_Liste[[#This Row],[Alter]]&lt;&gt;"")</f>
        <v>0</v>
      </c>
      <c r="Y38" t="str" cm="1">
        <f t="array" ref="Y38">IFERROR(INDEX($S$4:$W$4,_xlfn.XMATCH(TRUE,S38:W38)),"")</f>
        <v/>
      </c>
    </row>
    <row r="39" spans="1:25" ht="15" customHeight="1" x14ac:dyDescent="0.25">
      <c r="A39" s="10" t="str">
        <f>IF(TN_Liste[[#This Row],[Vorname]]="","",A38+1)</f>
        <v/>
      </c>
      <c r="B39" s="44"/>
      <c r="C39" s="44"/>
      <c r="D39" s="43"/>
      <c r="E39" s="45"/>
      <c r="F39" s="46"/>
      <c r="G39" s="43"/>
      <c r="H39" s="224"/>
      <c r="I39" s="43"/>
      <c r="J39" s="43"/>
      <c r="K39" s="157" t="str">
        <f>IF(TN_Liste[[#This Row],[Geburts- datum]]="","",ROUNDDOWN(YEARFRAC(TN_Liste[[#This Row],[Geburts- datum]],$E$4),0))</f>
        <v/>
      </c>
      <c r="L39" s="54" t="str" cm="1">
        <f t="array" ref="L39">IF(TN_Liste[[#This Row],[Alter]]&lt;&gt;"",INDEX($N$4:$R$4,_xlfn.XMATCH(TRUE,N39:R39)),"")</f>
        <v/>
      </c>
      <c r="M39" s="54" t="str">
        <f>IF(TN_Liste[[#This Row],[förd.f]]=1,Deckblatt!$C$16-TN_Liste[[#This Row],[Tage abwesend]],"")</f>
        <v/>
      </c>
      <c r="N39" s="54" t="b">
        <f>TN_Liste[[#This Row],[Leiter ja/nein]]="ja"</f>
        <v>0</v>
      </c>
      <c r="O39" s="54" t="b">
        <f>AND($C$4&lt;&gt;3,TN_Liste[[#This Row],[Alter]]&gt;=6,TN_Liste[[#This Row],[Alter]]&lt;21)</f>
        <v>0</v>
      </c>
      <c r="P39" s="54" t="b">
        <f>AND($C$4=3,TN_Liste[[#This Row],[Alter]]&gt;=13,TN_Liste[[#This Row],[Alter]]&lt;&gt;"")</f>
        <v>0</v>
      </c>
      <c r="Q39" s="54" t="b">
        <f>AND($C$4&lt;&gt;3,TN_Liste[[#This Row],[Alter]]&gt;=21,TN_Liste[[#This Row],[Alter]]&lt;27,TN_Liste[[#This Row],[TN ff ü20*]]="ja")</f>
        <v>0</v>
      </c>
      <c r="R39" s="54" t="b">
        <f>TRUE</f>
        <v>1</v>
      </c>
      <c r="S39" s="10" t="b">
        <f>AND(TN_Liste[[#This Row],[TN ff ü20*]]="ja",TN_Liste[[#This Row],[Leiter ja/nein]]="ja")</f>
        <v>0</v>
      </c>
      <c r="T39" s="10" t="b">
        <f>AND(TN_Liste[[#This Row],[TN ff ü20*]]="ja",TN_Liste[[#This Row],[Alter]]&gt;=27,$C$4&lt;&gt;3)</f>
        <v>0</v>
      </c>
      <c r="U39" s="10" t="b">
        <f>TN_Liste[[#This Row],[Alter]]&lt;6</f>
        <v>0</v>
      </c>
      <c r="V39" s="54" t="b">
        <f>TN_Liste[[#This Row],[Art nicht 3 + Ü20 - U27 + TN ff "ja"]]</f>
        <v>0</v>
      </c>
      <c r="W39" s="242" t="b">
        <f>AND(TN_Liste[[#This Row],[Alter]]&gt;99,TN_Liste[[#This Row],[Alter]]&lt;&gt;"")</f>
        <v>0</v>
      </c>
      <c r="Y39" t="str" cm="1">
        <f t="array" ref="Y39">IFERROR(INDEX($S$4:$W$4,_xlfn.XMATCH(TRUE,S39:W39)),"")</f>
        <v/>
      </c>
    </row>
    <row r="40" spans="1:25" ht="15" customHeight="1" x14ac:dyDescent="0.25">
      <c r="A40" s="10" t="str">
        <f>IF(TN_Liste[[#This Row],[Vorname]]="","",A39+1)</f>
        <v/>
      </c>
      <c r="B40" s="44"/>
      <c r="C40" s="44"/>
      <c r="D40" s="43"/>
      <c r="E40" s="45"/>
      <c r="F40" s="46"/>
      <c r="G40" s="43"/>
      <c r="H40" s="224"/>
      <c r="I40" s="43"/>
      <c r="J40" s="43"/>
      <c r="K40" s="157" t="str">
        <f>IF(TN_Liste[[#This Row],[Geburts- datum]]="","",ROUNDDOWN(YEARFRAC(TN_Liste[[#This Row],[Geburts- datum]],$E$4),0))</f>
        <v/>
      </c>
      <c r="L40" s="54" t="str" cm="1">
        <f t="array" ref="L40">IF(TN_Liste[[#This Row],[Alter]]&lt;&gt;"",INDEX($N$4:$R$4,_xlfn.XMATCH(TRUE,N40:R40)),"")</f>
        <v/>
      </c>
      <c r="M40" s="54" t="str">
        <f>IF(TN_Liste[[#This Row],[förd.f]]=1,Deckblatt!$C$16-TN_Liste[[#This Row],[Tage abwesend]],"")</f>
        <v/>
      </c>
      <c r="N40" s="54" t="b">
        <f>TN_Liste[[#This Row],[Leiter ja/nein]]="ja"</f>
        <v>0</v>
      </c>
      <c r="O40" s="54" t="b">
        <f>AND($C$4&lt;&gt;3,TN_Liste[[#This Row],[Alter]]&gt;=6,TN_Liste[[#This Row],[Alter]]&lt;21)</f>
        <v>0</v>
      </c>
      <c r="P40" s="54" t="b">
        <f>AND($C$4=3,TN_Liste[[#This Row],[Alter]]&gt;=13,TN_Liste[[#This Row],[Alter]]&lt;&gt;"")</f>
        <v>0</v>
      </c>
      <c r="Q40" s="54" t="b">
        <f>AND($C$4&lt;&gt;3,TN_Liste[[#This Row],[Alter]]&gt;=21,TN_Liste[[#This Row],[Alter]]&lt;27,TN_Liste[[#This Row],[TN ff ü20*]]="ja")</f>
        <v>0</v>
      </c>
      <c r="R40" s="54" t="b">
        <f>TRUE</f>
        <v>1</v>
      </c>
      <c r="S40" s="10" t="b">
        <f>AND(TN_Liste[[#This Row],[TN ff ü20*]]="ja",TN_Liste[[#This Row],[Leiter ja/nein]]="ja")</f>
        <v>0</v>
      </c>
      <c r="T40" s="10" t="b">
        <f>AND(TN_Liste[[#This Row],[TN ff ü20*]]="ja",TN_Liste[[#This Row],[Alter]]&gt;=27,$C$4&lt;&gt;3)</f>
        <v>0</v>
      </c>
      <c r="U40" s="10" t="b">
        <f>TN_Liste[[#This Row],[Alter]]&lt;6</f>
        <v>0</v>
      </c>
      <c r="V40" s="54" t="b">
        <f>TN_Liste[[#This Row],[Art nicht 3 + Ü20 - U27 + TN ff "ja"]]</f>
        <v>0</v>
      </c>
      <c r="W40" s="242" t="b">
        <f>AND(TN_Liste[[#This Row],[Alter]]&gt;99,TN_Liste[[#This Row],[Alter]]&lt;&gt;"")</f>
        <v>0</v>
      </c>
      <c r="Y40" t="str" cm="1">
        <f t="array" ref="Y40">IFERROR(INDEX($S$4:$W$4,_xlfn.XMATCH(TRUE,S40:W40)),"")</f>
        <v/>
      </c>
    </row>
    <row r="41" spans="1:25" ht="15" customHeight="1" x14ac:dyDescent="0.25">
      <c r="A41" s="10" t="str">
        <f>IF(TN_Liste[[#This Row],[Vorname]]="","",A40+1)</f>
        <v/>
      </c>
      <c r="B41" s="44"/>
      <c r="C41" s="44"/>
      <c r="D41" s="43"/>
      <c r="E41" s="45"/>
      <c r="F41" s="46"/>
      <c r="G41" s="43"/>
      <c r="H41" s="224"/>
      <c r="I41" s="43"/>
      <c r="J41" s="43"/>
      <c r="K41" s="157" t="str">
        <f>IF(TN_Liste[[#This Row],[Geburts- datum]]="","",ROUNDDOWN(YEARFRAC(TN_Liste[[#This Row],[Geburts- datum]],$E$4),0))</f>
        <v/>
      </c>
      <c r="L41" s="54" t="str" cm="1">
        <f t="array" ref="L41">IF(TN_Liste[[#This Row],[Alter]]&lt;&gt;"",INDEX($N$4:$R$4,_xlfn.XMATCH(TRUE,N41:R41)),"")</f>
        <v/>
      </c>
      <c r="M41" s="54" t="str">
        <f>IF(TN_Liste[[#This Row],[förd.f]]=1,Deckblatt!$C$16-TN_Liste[[#This Row],[Tage abwesend]],"")</f>
        <v/>
      </c>
      <c r="N41" s="54" t="b">
        <f>TN_Liste[[#This Row],[Leiter ja/nein]]="ja"</f>
        <v>0</v>
      </c>
      <c r="O41" s="54" t="b">
        <f>AND($C$4&lt;&gt;3,TN_Liste[[#This Row],[Alter]]&gt;=6,TN_Liste[[#This Row],[Alter]]&lt;21)</f>
        <v>0</v>
      </c>
      <c r="P41" s="54" t="b">
        <f>AND($C$4=3,TN_Liste[[#This Row],[Alter]]&gt;=13,TN_Liste[[#This Row],[Alter]]&lt;&gt;"")</f>
        <v>0</v>
      </c>
      <c r="Q41" s="54" t="b">
        <f>AND($C$4&lt;&gt;3,TN_Liste[[#This Row],[Alter]]&gt;=21,TN_Liste[[#This Row],[Alter]]&lt;27,TN_Liste[[#This Row],[TN ff ü20*]]="ja")</f>
        <v>0</v>
      </c>
      <c r="R41" s="54" t="b">
        <f>TRUE</f>
        <v>1</v>
      </c>
      <c r="S41" s="10" t="b">
        <f>AND(TN_Liste[[#This Row],[TN ff ü20*]]="ja",TN_Liste[[#This Row],[Leiter ja/nein]]="ja")</f>
        <v>0</v>
      </c>
      <c r="T41" s="10" t="b">
        <f>AND(TN_Liste[[#This Row],[TN ff ü20*]]="ja",TN_Liste[[#This Row],[Alter]]&gt;=27,$C$4&lt;&gt;3)</f>
        <v>0</v>
      </c>
      <c r="U41" s="10" t="b">
        <f>TN_Liste[[#This Row],[Alter]]&lt;6</f>
        <v>0</v>
      </c>
      <c r="V41" s="54" t="b">
        <f>TN_Liste[[#This Row],[Art nicht 3 + Ü20 - U27 + TN ff "ja"]]</f>
        <v>0</v>
      </c>
      <c r="W41" s="242" t="b">
        <f>AND(TN_Liste[[#This Row],[Alter]]&gt;99,TN_Liste[[#This Row],[Alter]]&lt;&gt;"")</f>
        <v>0</v>
      </c>
      <c r="Y41" t="str" cm="1">
        <f t="array" ref="Y41">IFERROR(INDEX($S$4:$W$4,_xlfn.XMATCH(TRUE,S41:W41)),"")</f>
        <v/>
      </c>
    </row>
    <row r="42" spans="1:25" ht="15" customHeight="1" x14ac:dyDescent="0.25">
      <c r="A42" s="10" t="str">
        <f>IF(TN_Liste[[#This Row],[Vorname]]="","",A41+1)</f>
        <v/>
      </c>
      <c r="B42" s="44"/>
      <c r="C42" s="44"/>
      <c r="D42" s="43"/>
      <c r="E42" s="45"/>
      <c r="F42" s="46"/>
      <c r="G42" s="43"/>
      <c r="H42" s="224"/>
      <c r="I42" s="43"/>
      <c r="J42" s="43"/>
      <c r="K42" s="157" t="str">
        <f>IF(TN_Liste[[#This Row],[Geburts- datum]]="","",ROUNDDOWN(YEARFRAC(TN_Liste[[#This Row],[Geburts- datum]],$E$4),0))</f>
        <v/>
      </c>
      <c r="L42" s="54" t="str" cm="1">
        <f t="array" ref="L42">IF(TN_Liste[[#This Row],[Alter]]&lt;&gt;"",INDEX($N$4:$R$4,_xlfn.XMATCH(TRUE,N42:R42)),"")</f>
        <v/>
      </c>
      <c r="M42" s="54" t="str">
        <f>IF(TN_Liste[[#This Row],[förd.f]]=1,Deckblatt!$C$16-TN_Liste[[#This Row],[Tage abwesend]],"")</f>
        <v/>
      </c>
      <c r="N42" s="54" t="b">
        <f>TN_Liste[[#This Row],[Leiter ja/nein]]="ja"</f>
        <v>0</v>
      </c>
      <c r="O42" s="54" t="b">
        <f>AND($C$4&lt;&gt;3,TN_Liste[[#This Row],[Alter]]&gt;=6,TN_Liste[[#This Row],[Alter]]&lt;21)</f>
        <v>0</v>
      </c>
      <c r="P42" s="54" t="b">
        <f>AND($C$4=3,TN_Liste[[#This Row],[Alter]]&gt;=13,TN_Liste[[#This Row],[Alter]]&lt;&gt;"")</f>
        <v>0</v>
      </c>
      <c r="Q42" s="54" t="b">
        <f>AND($C$4&lt;&gt;3,TN_Liste[[#This Row],[Alter]]&gt;=21,TN_Liste[[#This Row],[Alter]]&lt;27,TN_Liste[[#This Row],[TN ff ü20*]]="ja")</f>
        <v>0</v>
      </c>
      <c r="R42" s="54" t="b">
        <f>TRUE</f>
        <v>1</v>
      </c>
      <c r="S42" s="10" t="b">
        <f>AND(TN_Liste[[#This Row],[TN ff ü20*]]="ja",TN_Liste[[#This Row],[Leiter ja/nein]]="ja")</f>
        <v>0</v>
      </c>
      <c r="T42" s="10" t="b">
        <f>AND(TN_Liste[[#This Row],[TN ff ü20*]]="ja",TN_Liste[[#This Row],[Alter]]&gt;=27,$C$4&lt;&gt;3)</f>
        <v>0</v>
      </c>
      <c r="U42" s="10" t="b">
        <f>TN_Liste[[#This Row],[Alter]]&lt;6</f>
        <v>0</v>
      </c>
      <c r="V42" s="54" t="b">
        <f>TN_Liste[[#This Row],[Art nicht 3 + Ü20 - U27 + TN ff "ja"]]</f>
        <v>0</v>
      </c>
      <c r="W42" s="242" t="b">
        <f>AND(TN_Liste[[#This Row],[Alter]]&gt;99,TN_Liste[[#This Row],[Alter]]&lt;&gt;"")</f>
        <v>0</v>
      </c>
      <c r="Y42" t="str" cm="1">
        <f t="array" ref="Y42">IFERROR(INDEX($S$4:$W$4,_xlfn.XMATCH(TRUE,S42:W42)),"")</f>
        <v/>
      </c>
    </row>
    <row r="43" spans="1:25" ht="15" customHeight="1" x14ac:dyDescent="0.25">
      <c r="A43" s="10" t="str">
        <f>IF(TN_Liste[[#This Row],[Vorname]]="","",A42+1)</f>
        <v/>
      </c>
      <c r="B43" s="44"/>
      <c r="C43" s="44"/>
      <c r="D43" s="43"/>
      <c r="E43" s="45"/>
      <c r="F43" s="46"/>
      <c r="G43" s="43"/>
      <c r="H43" s="224"/>
      <c r="I43" s="43"/>
      <c r="J43" s="43"/>
      <c r="K43" s="157" t="str">
        <f>IF(TN_Liste[[#This Row],[Geburts- datum]]="","",ROUNDDOWN(YEARFRAC(TN_Liste[[#This Row],[Geburts- datum]],$E$4),0))</f>
        <v/>
      </c>
      <c r="L43" s="54" t="str" cm="1">
        <f t="array" ref="L43">IF(TN_Liste[[#This Row],[Alter]]&lt;&gt;"",INDEX($N$4:$R$4,_xlfn.XMATCH(TRUE,N43:R43)),"")</f>
        <v/>
      </c>
      <c r="M43" s="54" t="str">
        <f>IF(TN_Liste[[#This Row],[förd.f]]=1,Deckblatt!$C$16-TN_Liste[[#This Row],[Tage abwesend]],"")</f>
        <v/>
      </c>
      <c r="N43" s="54" t="b">
        <f>TN_Liste[[#This Row],[Leiter ja/nein]]="ja"</f>
        <v>0</v>
      </c>
      <c r="O43" s="54" t="b">
        <f>AND($C$4&lt;&gt;3,TN_Liste[[#This Row],[Alter]]&gt;=6,TN_Liste[[#This Row],[Alter]]&lt;21)</f>
        <v>0</v>
      </c>
      <c r="P43" s="54" t="b">
        <f>AND($C$4=3,TN_Liste[[#This Row],[Alter]]&gt;=13,TN_Liste[[#This Row],[Alter]]&lt;&gt;"")</f>
        <v>0</v>
      </c>
      <c r="Q43" s="54" t="b">
        <f>AND($C$4&lt;&gt;3,TN_Liste[[#This Row],[Alter]]&gt;=21,TN_Liste[[#This Row],[Alter]]&lt;27,TN_Liste[[#This Row],[TN ff ü20*]]="ja")</f>
        <v>0</v>
      </c>
      <c r="R43" s="54" t="b">
        <f>TRUE</f>
        <v>1</v>
      </c>
      <c r="S43" s="10" t="b">
        <f>AND(TN_Liste[[#This Row],[TN ff ü20*]]="ja",TN_Liste[[#This Row],[Leiter ja/nein]]="ja")</f>
        <v>0</v>
      </c>
      <c r="T43" s="10" t="b">
        <f>AND(TN_Liste[[#This Row],[TN ff ü20*]]="ja",TN_Liste[[#This Row],[Alter]]&gt;=27,$C$4&lt;&gt;3)</f>
        <v>0</v>
      </c>
      <c r="U43" s="10" t="b">
        <f>TN_Liste[[#This Row],[Alter]]&lt;6</f>
        <v>0</v>
      </c>
      <c r="V43" s="54" t="b">
        <f>TN_Liste[[#This Row],[Art nicht 3 + Ü20 - U27 + TN ff "ja"]]</f>
        <v>0</v>
      </c>
      <c r="W43" s="242" t="b">
        <f>AND(TN_Liste[[#This Row],[Alter]]&gt;99,TN_Liste[[#This Row],[Alter]]&lt;&gt;"")</f>
        <v>0</v>
      </c>
      <c r="Y43" t="str" cm="1">
        <f t="array" ref="Y43">IFERROR(INDEX($S$4:$W$4,_xlfn.XMATCH(TRUE,S43:W43)),"")</f>
        <v/>
      </c>
    </row>
    <row r="44" spans="1:25" ht="15" customHeight="1" x14ac:dyDescent="0.25">
      <c r="A44" s="10" t="str">
        <f>IF(TN_Liste[[#This Row],[Vorname]]="","",A43+1)</f>
        <v/>
      </c>
      <c r="B44" s="44"/>
      <c r="C44" s="44"/>
      <c r="D44" s="43"/>
      <c r="E44" s="45"/>
      <c r="F44" s="46"/>
      <c r="G44" s="43"/>
      <c r="H44" s="224"/>
      <c r="I44" s="43"/>
      <c r="J44" s="43"/>
      <c r="K44" s="157" t="str">
        <f>IF(TN_Liste[[#This Row],[Geburts- datum]]="","",ROUNDDOWN(YEARFRAC(TN_Liste[[#This Row],[Geburts- datum]],$E$4),0))</f>
        <v/>
      </c>
      <c r="L44" s="54" t="str" cm="1">
        <f t="array" ref="L44">IF(TN_Liste[[#This Row],[Alter]]&lt;&gt;"",INDEX($N$4:$R$4,_xlfn.XMATCH(TRUE,N44:R44)),"")</f>
        <v/>
      </c>
      <c r="M44" s="54" t="str">
        <f>IF(TN_Liste[[#This Row],[förd.f]]=1,Deckblatt!$C$16-TN_Liste[[#This Row],[Tage abwesend]],"")</f>
        <v/>
      </c>
      <c r="N44" s="54" t="b">
        <f>TN_Liste[[#This Row],[Leiter ja/nein]]="ja"</f>
        <v>0</v>
      </c>
      <c r="O44" s="54" t="b">
        <f>AND($C$4&lt;&gt;3,TN_Liste[[#This Row],[Alter]]&gt;=6,TN_Liste[[#This Row],[Alter]]&lt;21)</f>
        <v>0</v>
      </c>
      <c r="P44" s="54" t="b">
        <f>AND($C$4=3,TN_Liste[[#This Row],[Alter]]&gt;=13,TN_Liste[[#This Row],[Alter]]&lt;&gt;"")</f>
        <v>0</v>
      </c>
      <c r="Q44" s="54" t="b">
        <f>AND($C$4&lt;&gt;3,TN_Liste[[#This Row],[Alter]]&gt;=21,TN_Liste[[#This Row],[Alter]]&lt;27,TN_Liste[[#This Row],[TN ff ü20*]]="ja")</f>
        <v>0</v>
      </c>
      <c r="R44" s="54" t="b">
        <f>TRUE</f>
        <v>1</v>
      </c>
      <c r="S44" s="10" t="b">
        <f>AND(TN_Liste[[#This Row],[TN ff ü20*]]="ja",TN_Liste[[#This Row],[Leiter ja/nein]]="ja")</f>
        <v>0</v>
      </c>
      <c r="T44" s="10" t="b">
        <f>AND(TN_Liste[[#This Row],[TN ff ü20*]]="ja",TN_Liste[[#This Row],[Alter]]&gt;=27,$C$4&lt;&gt;3)</f>
        <v>0</v>
      </c>
      <c r="U44" s="10" t="b">
        <f>TN_Liste[[#This Row],[Alter]]&lt;6</f>
        <v>0</v>
      </c>
      <c r="V44" s="54" t="b">
        <f>TN_Liste[[#This Row],[Art nicht 3 + Ü20 - U27 + TN ff "ja"]]</f>
        <v>0</v>
      </c>
      <c r="W44" s="242" t="b">
        <f>AND(TN_Liste[[#This Row],[Alter]]&gt;99,TN_Liste[[#This Row],[Alter]]&lt;&gt;"")</f>
        <v>0</v>
      </c>
      <c r="Y44" t="str" cm="1">
        <f t="array" ref="Y44">IFERROR(INDEX($S$4:$W$4,_xlfn.XMATCH(TRUE,S44:W44)),"")</f>
        <v/>
      </c>
    </row>
    <row r="45" spans="1:25" ht="15" customHeight="1" x14ac:dyDescent="0.25">
      <c r="A45" s="10" t="str">
        <f>IF(TN_Liste[[#This Row],[Vorname]]="","",A44+1)</f>
        <v/>
      </c>
      <c r="B45" s="44"/>
      <c r="C45" s="44"/>
      <c r="D45" s="43"/>
      <c r="E45" s="45"/>
      <c r="F45" s="46"/>
      <c r="G45" s="43"/>
      <c r="H45" s="224"/>
      <c r="I45" s="43"/>
      <c r="J45" s="43"/>
      <c r="K45" s="157" t="str">
        <f>IF(TN_Liste[[#This Row],[Geburts- datum]]="","",ROUNDDOWN(YEARFRAC(TN_Liste[[#This Row],[Geburts- datum]],$E$4),0))</f>
        <v/>
      </c>
      <c r="L45" s="54" t="str" cm="1">
        <f t="array" ref="L45">IF(TN_Liste[[#This Row],[Alter]]&lt;&gt;"",INDEX($N$4:$R$4,_xlfn.XMATCH(TRUE,N45:R45)),"")</f>
        <v/>
      </c>
      <c r="M45" s="54" t="str">
        <f>IF(TN_Liste[[#This Row],[förd.f]]=1,Deckblatt!$C$16-TN_Liste[[#This Row],[Tage abwesend]],"")</f>
        <v/>
      </c>
      <c r="N45" s="54" t="b">
        <f>TN_Liste[[#This Row],[Leiter ja/nein]]="ja"</f>
        <v>0</v>
      </c>
      <c r="O45" s="54" t="b">
        <f>AND($C$4&lt;&gt;3,TN_Liste[[#This Row],[Alter]]&gt;=6,TN_Liste[[#This Row],[Alter]]&lt;21)</f>
        <v>0</v>
      </c>
      <c r="P45" s="54" t="b">
        <f>AND($C$4=3,TN_Liste[[#This Row],[Alter]]&gt;=13,TN_Liste[[#This Row],[Alter]]&lt;&gt;"")</f>
        <v>0</v>
      </c>
      <c r="Q45" s="54" t="b">
        <f>AND($C$4&lt;&gt;3,TN_Liste[[#This Row],[Alter]]&gt;=21,TN_Liste[[#This Row],[Alter]]&lt;27,TN_Liste[[#This Row],[TN ff ü20*]]="ja")</f>
        <v>0</v>
      </c>
      <c r="R45" s="54" t="b">
        <f>TRUE</f>
        <v>1</v>
      </c>
      <c r="S45" s="10" t="b">
        <f>AND(TN_Liste[[#This Row],[TN ff ü20*]]="ja",TN_Liste[[#This Row],[Leiter ja/nein]]="ja")</f>
        <v>0</v>
      </c>
      <c r="T45" s="10" t="b">
        <f>AND(TN_Liste[[#This Row],[TN ff ü20*]]="ja",TN_Liste[[#This Row],[Alter]]&gt;=27,$C$4&lt;&gt;3)</f>
        <v>0</v>
      </c>
      <c r="U45" s="10" t="b">
        <f>TN_Liste[[#This Row],[Alter]]&lt;6</f>
        <v>0</v>
      </c>
      <c r="V45" s="54" t="b">
        <f>TN_Liste[[#This Row],[Art nicht 3 + Ü20 - U27 + TN ff "ja"]]</f>
        <v>0</v>
      </c>
      <c r="W45" s="242" t="b">
        <f>AND(TN_Liste[[#This Row],[Alter]]&gt;99,TN_Liste[[#This Row],[Alter]]&lt;&gt;"")</f>
        <v>0</v>
      </c>
      <c r="Y45" t="str" cm="1">
        <f t="array" ref="Y45">IFERROR(INDEX($S$4:$W$4,_xlfn.XMATCH(TRUE,S45:W45)),"")</f>
        <v/>
      </c>
    </row>
    <row r="46" spans="1:25" ht="15" customHeight="1" x14ac:dyDescent="0.25">
      <c r="A46" s="10" t="str">
        <f>IF(TN_Liste[[#This Row],[Vorname]]="","",A45+1)</f>
        <v/>
      </c>
      <c r="B46" s="44"/>
      <c r="C46" s="44"/>
      <c r="D46" s="43"/>
      <c r="E46" s="45"/>
      <c r="F46" s="46"/>
      <c r="G46" s="43"/>
      <c r="H46" s="224"/>
      <c r="I46" s="43"/>
      <c r="J46" s="43"/>
      <c r="K46" s="157" t="str">
        <f>IF(TN_Liste[[#This Row],[Geburts- datum]]="","",ROUNDDOWN(YEARFRAC(TN_Liste[[#This Row],[Geburts- datum]],$E$4),0))</f>
        <v/>
      </c>
      <c r="L46" s="54" t="str" cm="1">
        <f t="array" ref="L46">IF(TN_Liste[[#This Row],[Alter]]&lt;&gt;"",INDEX($N$4:$R$4,_xlfn.XMATCH(TRUE,N46:R46)),"")</f>
        <v/>
      </c>
      <c r="M46" s="54" t="str">
        <f>IF(TN_Liste[[#This Row],[förd.f]]=1,Deckblatt!$C$16-TN_Liste[[#This Row],[Tage abwesend]],"")</f>
        <v/>
      </c>
      <c r="N46" s="54" t="b">
        <f>TN_Liste[[#This Row],[Leiter ja/nein]]="ja"</f>
        <v>0</v>
      </c>
      <c r="O46" s="54" t="b">
        <f>AND($C$4&lt;&gt;3,TN_Liste[[#This Row],[Alter]]&gt;=6,TN_Liste[[#This Row],[Alter]]&lt;21)</f>
        <v>0</v>
      </c>
      <c r="P46" s="54" t="b">
        <f>AND($C$4=3,TN_Liste[[#This Row],[Alter]]&gt;=13,TN_Liste[[#This Row],[Alter]]&lt;&gt;"")</f>
        <v>0</v>
      </c>
      <c r="Q46" s="54" t="b">
        <f>AND($C$4&lt;&gt;3,TN_Liste[[#This Row],[Alter]]&gt;=21,TN_Liste[[#This Row],[Alter]]&lt;27,TN_Liste[[#This Row],[TN ff ü20*]]="ja")</f>
        <v>0</v>
      </c>
      <c r="R46" s="54" t="b">
        <f>TRUE</f>
        <v>1</v>
      </c>
      <c r="S46" s="10" t="b">
        <f>AND(TN_Liste[[#This Row],[TN ff ü20*]]="ja",TN_Liste[[#This Row],[Leiter ja/nein]]="ja")</f>
        <v>0</v>
      </c>
      <c r="T46" s="10" t="b">
        <f>AND(TN_Liste[[#This Row],[TN ff ü20*]]="ja",TN_Liste[[#This Row],[Alter]]&gt;=27,$C$4&lt;&gt;3)</f>
        <v>0</v>
      </c>
      <c r="U46" s="10" t="b">
        <f>TN_Liste[[#This Row],[Alter]]&lt;6</f>
        <v>0</v>
      </c>
      <c r="V46" s="54" t="b">
        <f>TN_Liste[[#This Row],[Art nicht 3 + Ü20 - U27 + TN ff "ja"]]</f>
        <v>0</v>
      </c>
      <c r="W46" s="242" t="b">
        <f>AND(TN_Liste[[#This Row],[Alter]]&gt;99,TN_Liste[[#This Row],[Alter]]&lt;&gt;"")</f>
        <v>0</v>
      </c>
      <c r="Y46" t="str" cm="1">
        <f t="array" ref="Y46">IFERROR(INDEX($S$4:$W$4,_xlfn.XMATCH(TRUE,S46:W46)),"")</f>
        <v/>
      </c>
    </row>
    <row r="47" spans="1:25" ht="15" customHeight="1" x14ac:dyDescent="0.25">
      <c r="A47" s="10" t="str">
        <f>IF(TN_Liste[[#This Row],[Vorname]]="","",A46+1)</f>
        <v/>
      </c>
      <c r="B47" s="44"/>
      <c r="C47" s="44"/>
      <c r="D47" s="43"/>
      <c r="E47" s="45"/>
      <c r="F47" s="46"/>
      <c r="G47" s="43"/>
      <c r="H47" s="224"/>
      <c r="I47" s="43"/>
      <c r="J47" s="43"/>
      <c r="K47" s="157" t="str">
        <f>IF(TN_Liste[[#This Row],[Geburts- datum]]="","",ROUNDDOWN(YEARFRAC(TN_Liste[[#This Row],[Geburts- datum]],$E$4),0))</f>
        <v/>
      </c>
      <c r="L47" s="54" t="str" cm="1">
        <f t="array" ref="L47">IF(TN_Liste[[#This Row],[Alter]]&lt;&gt;"",INDEX($N$4:$R$4,_xlfn.XMATCH(TRUE,N47:R47)),"")</f>
        <v/>
      </c>
      <c r="M47" s="54" t="str">
        <f>IF(TN_Liste[[#This Row],[förd.f]]=1,Deckblatt!$C$16-TN_Liste[[#This Row],[Tage abwesend]],"")</f>
        <v/>
      </c>
      <c r="N47" s="54" t="b">
        <f>TN_Liste[[#This Row],[Leiter ja/nein]]="ja"</f>
        <v>0</v>
      </c>
      <c r="O47" s="54" t="b">
        <f>AND($C$4&lt;&gt;3,TN_Liste[[#This Row],[Alter]]&gt;=6,TN_Liste[[#This Row],[Alter]]&lt;21)</f>
        <v>0</v>
      </c>
      <c r="P47" s="54" t="b">
        <f>AND($C$4=3,TN_Liste[[#This Row],[Alter]]&gt;=13,TN_Liste[[#This Row],[Alter]]&lt;&gt;"")</f>
        <v>0</v>
      </c>
      <c r="Q47" s="54" t="b">
        <f>AND($C$4&lt;&gt;3,TN_Liste[[#This Row],[Alter]]&gt;=21,TN_Liste[[#This Row],[Alter]]&lt;27,TN_Liste[[#This Row],[TN ff ü20*]]="ja")</f>
        <v>0</v>
      </c>
      <c r="R47" s="54" t="b">
        <f>TRUE</f>
        <v>1</v>
      </c>
      <c r="S47" s="10" t="b">
        <f>AND(TN_Liste[[#This Row],[TN ff ü20*]]="ja",TN_Liste[[#This Row],[Leiter ja/nein]]="ja")</f>
        <v>0</v>
      </c>
      <c r="T47" s="10" t="b">
        <f>AND(TN_Liste[[#This Row],[TN ff ü20*]]="ja",TN_Liste[[#This Row],[Alter]]&gt;=27,$C$4&lt;&gt;3)</f>
        <v>0</v>
      </c>
      <c r="U47" s="10" t="b">
        <f>TN_Liste[[#This Row],[Alter]]&lt;6</f>
        <v>0</v>
      </c>
      <c r="V47" s="54" t="b">
        <f>TN_Liste[[#This Row],[Art nicht 3 + Ü20 - U27 + TN ff "ja"]]</f>
        <v>0</v>
      </c>
      <c r="W47" s="242" t="b">
        <f>AND(TN_Liste[[#This Row],[Alter]]&gt;99,TN_Liste[[#This Row],[Alter]]&lt;&gt;"")</f>
        <v>0</v>
      </c>
      <c r="Y47" t="str" cm="1">
        <f t="array" ref="Y47">IFERROR(INDEX($S$4:$W$4,_xlfn.XMATCH(TRUE,S47:W47)),"")</f>
        <v/>
      </c>
    </row>
    <row r="48" spans="1:25" ht="15" customHeight="1" x14ac:dyDescent="0.25">
      <c r="A48" s="10" t="str">
        <f>IF(TN_Liste[[#This Row],[Vorname]]="","",A47+1)</f>
        <v/>
      </c>
      <c r="B48" s="44"/>
      <c r="C48" s="44"/>
      <c r="D48" s="43"/>
      <c r="E48" s="45"/>
      <c r="F48" s="46"/>
      <c r="G48" s="43"/>
      <c r="H48" s="224"/>
      <c r="I48" s="43"/>
      <c r="J48" s="43"/>
      <c r="K48" s="157" t="str">
        <f>IF(TN_Liste[[#This Row],[Geburts- datum]]="","",ROUNDDOWN(YEARFRAC(TN_Liste[[#This Row],[Geburts- datum]],$E$4),0))</f>
        <v/>
      </c>
      <c r="L48" s="54" t="str" cm="1">
        <f t="array" ref="L48">IF(TN_Liste[[#This Row],[Alter]]&lt;&gt;"",INDEX($N$4:$R$4,_xlfn.XMATCH(TRUE,N48:R48)),"")</f>
        <v/>
      </c>
      <c r="M48" s="54" t="str">
        <f>IF(TN_Liste[[#This Row],[förd.f]]=1,Deckblatt!$C$16-TN_Liste[[#This Row],[Tage abwesend]],"")</f>
        <v/>
      </c>
      <c r="N48" s="54" t="b">
        <f>TN_Liste[[#This Row],[Leiter ja/nein]]="ja"</f>
        <v>0</v>
      </c>
      <c r="O48" s="54" t="b">
        <f>AND($C$4&lt;&gt;3,TN_Liste[[#This Row],[Alter]]&gt;=6,TN_Liste[[#This Row],[Alter]]&lt;21)</f>
        <v>0</v>
      </c>
      <c r="P48" s="54" t="b">
        <f>AND($C$4=3,TN_Liste[[#This Row],[Alter]]&gt;=13,TN_Liste[[#This Row],[Alter]]&lt;&gt;"")</f>
        <v>0</v>
      </c>
      <c r="Q48" s="54" t="b">
        <f>AND($C$4&lt;&gt;3,TN_Liste[[#This Row],[Alter]]&gt;=21,TN_Liste[[#This Row],[Alter]]&lt;27,TN_Liste[[#This Row],[TN ff ü20*]]="ja")</f>
        <v>0</v>
      </c>
      <c r="R48" s="54" t="b">
        <f>TRUE</f>
        <v>1</v>
      </c>
      <c r="S48" s="10" t="b">
        <f>AND(TN_Liste[[#This Row],[TN ff ü20*]]="ja",TN_Liste[[#This Row],[Leiter ja/nein]]="ja")</f>
        <v>0</v>
      </c>
      <c r="T48" s="10" t="b">
        <f>AND(TN_Liste[[#This Row],[TN ff ü20*]]="ja",TN_Liste[[#This Row],[Alter]]&gt;=27,$C$4&lt;&gt;3)</f>
        <v>0</v>
      </c>
      <c r="U48" s="10" t="b">
        <f>TN_Liste[[#This Row],[Alter]]&lt;6</f>
        <v>0</v>
      </c>
      <c r="V48" s="54" t="b">
        <f>TN_Liste[[#This Row],[Art nicht 3 + Ü20 - U27 + TN ff "ja"]]</f>
        <v>0</v>
      </c>
      <c r="W48" s="242" t="b">
        <f>AND(TN_Liste[[#This Row],[Alter]]&gt;99,TN_Liste[[#This Row],[Alter]]&lt;&gt;"")</f>
        <v>0</v>
      </c>
      <c r="Y48" t="str" cm="1">
        <f t="array" ref="Y48">IFERROR(INDEX($S$4:$W$4,_xlfn.XMATCH(TRUE,S48:W48)),"")</f>
        <v/>
      </c>
    </row>
    <row r="49" spans="1:25" ht="15" customHeight="1" x14ac:dyDescent="0.25">
      <c r="A49" s="10" t="str">
        <f>IF(TN_Liste[[#This Row],[Vorname]]="","",A48+1)</f>
        <v/>
      </c>
      <c r="B49" s="44"/>
      <c r="C49" s="44"/>
      <c r="D49" s="43"/>
      <c r="E49" s="45"/>
      <c r="F49" s="46"/>
      <c r="G49" s="43"/>
      <c r="H49" s="224"/>
      <c r="I49" s="43"/>
      <c r="J49" s="43"/>
      <c r="K49" s="157" t="str">
        <f>IF(TN_Liste[[#This Row],[Geburts- datum]]="","",ROUNDDOWN(YEARFRAC(TN_Liste[[#This Row],[Geburts- datum]],$E$4),0))</f>
        <v/>
      </c>
      <c r="L49" s="54" t="str" cm="1">
        <f t="array" ref="L49">IF(TN_Liste[[#This Row],[Alter]]&lt;&gt;"",INDEX($N$4:$R$4,_xlfn.XMATCH(TRUE,N49:R49)),"")</f>
        <v/>
      </c>
      <c r="M49" s="54" t="str">
        <f>IF(TN_Liste[[#This Row],[förd.f]]=1,Deckblatt!$C$16-TN_Liste[[#This Row],[Tage abwesend]],"")</f>
        <v/>
      </c>
      <c r="N49" s="54" t="b">
        <f>TN_Liste[[#This Row],[Leiter ja/nein]]="ja"</f>
        <v>0</v>
      </c>
      <c r="O49" s="54" t="b">
        <f>AND($C$4&lt;&gt;3,TN_Liste[[#This Row],[Alter]]&gt;=6,TN_Liste[[#This Row],[Alter]]&lt;21)</f>
        <v>0</v>
      </c>
      <c r="P49" s="54" t="b">
        <f>AND($C$4=3,TN_Liste[[#This Row],[Alter]]&gt;=13,TN_Liste[[#This Row],[Alter]]&lt;&gt;"")</f>
        <v>0</v>
      </c>
      <c r="Q49" s="54" t="b">
        <f>AND($C$4&lt;&gt;3,TN_Liste[[#This Row],[Alter]]&gt;=21,TN_Liste[[#This Row],[Alter]]&lt;27,TN_Liste[[#This Row],[TN ff ü20*]]="ja")</f>
        <v>0</v>
      </c>
      <c r="R49" s="54" t="b">
        <f>TRUE</f>
        <v>1</v>
      </c>
      <c r="S49" s="10" t="b">
        <f>AND(TN_Liste[[#This Row],[TN ff ü20*]]="ja",TN_Liste[[#This Row],[Leiter ja/nein]]="ja")</f>
        <v>0</v>
      </c>
      <c r="T49" s="10" t="b">
        <f>AND(TN_Liste[[#This Row],[TN ff ü20*]]="ja",TN_Liste[[#This Row],[Alter]]&gt;=27,$C$4&lt;&gt;3)</f>
        <v>0</v>
      </c>
      <c r="U49" s="10" t="b">
        <f>TN_Liste[[#This Row],[Alter]]&lt;6</f>
        <v>0</v>
      </c>
      <c r="V49" s="54" t="b">
        <f>TN_Liste[[#This Row],[Art nicht 3 + Ü20 - U27 + TN ff "ja"]]</f>
        <v>0</v>
      </c>
      <c r="W49" s="242" t="b">
        <f>AND(TN_Liste[[#This Row],[Alter]]&gt;99,TN_Liste[[#This Row],[Alter]]&lt;&gt;"")</f>
        <v>0</v>
      </c>
      <c r="Y49" t="str" cm="1">
        <f t="array" ref="Y49">IFERROR(INDEX($S$4:$W$4,_xlfn.XMATCH(TRUE,S49:W49)),"")</f>
        <v/>
      </c>
    </row>
    <row r="50" spans="1:25" ht="15" customHeight="1" x14ac:dyDescent="0.25">
      <c r="A50" s="10" t="str">
        <f>IF(TN_Liste[[#This Row],[Vorname]]="","",A49+1)</f>
        <v/>
      </c>
      <c r="B50" s="44"/>
      <c r="C50" s="44"/>
      <c r="D50" s="43"/>
      <c r="E50" s="45"/>
      <c r="F50" s="46"/>
      <c r="G50" s="43"/>
      <c r="H50" s="224"/>
      <c r="I50" s="43"/>
      <c r="J50" s="43"/>
      <c r="K50" s="157" t="str">
        <f>IF(TN_Liste[[#This Row],[Geburts- datum]]="","",ROUNDDOWN(YEARFRAC(TN_Liste[[#This Row],[Geburts- datum]],$E$4),0))</f>
        <v/>
      </c>
      <c r="L50" s="54" t="str" cm="1">
        <f t="array" ref="L50">IF(TN_Liste[[#This Row],[Alter]]&lt;&gt;"",INDEX($N$4:$R$4,_xlfn.XMATCH(TRUE,N50:R50)),"")</f>
        <v/>
      </c>
      <c r="M50" s="54" t="str">
        <f>IF(TN_Liste[[#This Row],[förd.f]]=1,Deckblatt!$C$16-TN_Liste[[#This Row],[Tage abwesend]],"")</f>
        <v/>
      </c>
      <c r="N50" s="54" t="b">
        <f>TN_Liste[[#This Row],[Leiter ja/nein]]="ja"</f>
        <v>0</v>
      </c>
      <c r="O50" s="54" t="b">
        <f>AND($C$4&lt;&gt;3,TN_Liste[[#This Row],[Alter]]&gt;=6,TN_Liste[[#This Row],[Alter]]&lt;21)</f>
        <v>0</v>
      </c>
      <c r="P50" s="54" t="b">
        <f>AND($C$4=3,TN_Liste[[#This Row],[Alter]]&gt;=13,TN_Liste[[#This Row],[Alter]]&lt;&gt;"")</f>
        <v>0</v>
      </c>
      <c r="Q50" s="54" t="b">
        <f>AND($C$4&lt;&gt;3,TN_Liste[[#This Row],[Alter]]&gt;=21,TN_Liste[[#This Row],[Alter]]&lt;27,TN_Liste[[#This Row],[TN ff ü20*]]="ja")</f>
        <v>0</v>
      </c>
      <c r="R50" s="54" t="b">
        <f>TRUE</f>
        <v>1</v>
      </c>
      <c r="S50" s="10" t="b">
        <f>AND(TN_Liste[[#This Row],[TN ff ü20*]]="ja",TN_Liste[[#This Row],[Leiter ja/nein]]="ja")</f>
        <v>0</v>
      </c>
      <c r="T50" s="10" t="b">
        <f>AND(TN_Liste[[#This Row],[TN ff ü20*]]="ja",TN_Liste[[#This Row],[Alter]]&gt;=27,$C$4&lt;&gt;3)</f>
        <v>0</v>
      </c>
      <c r="U50" s="10" t="b">
        <f>TN_Liste[[#This Row],[Alter]]&lt;6</f>
        <v>0</v>
      </c>
      <c r="V50" s="54" t="b">
        <f>TN_Liste[[#This Row],[Art nicht 3 + Ü20 - U27 + TN ff "ja"]]</f>
        <v>0</v>
      </c>
      <c r="W50" s="242" t="b">
        <f>AND(TN_Liste[[#This Row],[Alter]]&gt;99,TN_Liste[[#This Row],[Alter]]&lt;&gt;"")</f>
        <v>0</v>
      </c>
      <c r="Y50" t="str" cm="1">
        <f t="array" ref="Y50">IFERROR(INDEX($S$4:$W$4,_xlfn.XMATCH(TRUE,S50:W50)),"")</f>
        <v/>
      </c>
    </row>
    <row r="51" spans="1:25" ht="15" customHeight="1" x14ac:dyDescent="0.25">
      <c r="A51" s="10" t="str">
        <f>IF(TN_Liste[[#This Row],[Vorname]]="","",A50+1)</f>
        <v/>
      </c>
      <c r="B51" s="44"/>
      <c r="C51" s="44"/>
      <c r="D51" s="43"/>
      <c r="E51" s="45"/>
      <c r="F51" s="46"/>
      <c r="G51" s="43"/>
      <c r="H51" s="224"/>
      <c r="I51" s="43"/>
      <c r="J51" s="43"/>
      <c r="K51" s="157" t="str">
        <f>IF(TN_Liste[[#This Row],[Geburts- datum]]="","",ROUNDDOWN(YEARFRAC(TN_Liste[[#This Row],[Geburts- datum]],$E$4),0))</f>
        <v/>
      </c>
      <c r="L51" s="54" t="str" cm="1">
        <f t="array" ref="L51">IF(TN_Liste[[#This Row],[Alter]]&lt;&gt;"",INDEX($N$4:$R$4,_xlfn.XMATCH(TRUE,N51:R51)),"")</f>
        <v/>
      </c>
      <c r="M51" s="54" t="str">
        <f>IF(TN_Liste[[#This Row],[förd.f]]=1,Deckblatt!$C$16-TN_Liste[[#This Row],[Tage abwesend]],"")</f>
        <v/>
      </c>
      <c r="N51" s="54" t="b">
        <f>TN_Liste[[#This Row],[Leiter ja/nein]]="ja"</f>
        <v>0</v>
      </c>
      <c r="O51" s="54" t="b">
        <f>AND($C$4&lt;&gt;3,TN_Liste[[#This Row],[Alter]]&gt;=6,TN_Liste[[#This Row],[Alter]]&lt;21)</f>
        <v>0</v>
      </c>
      <c r="P51" s="54" t="b">
        <f>AND($C$4=3,TN_Liste[[#This Row],[Alter]]&gt;=13,TN_Liste[[#This Row],[Alter]]&lt;&gt;"")</f>
        <v>0</v>
      </c>
      <c r="Q51" s="54" t="b">
        <f>AND($C$4&lt;&gt;3,TN_Liste[[#This Row],[Alter]]&gt;=21,TN_Liste[[#This Row],[Alter]]&lt;27,TN_Liste[[#This Row],[TN ff ü20*]]="ja")</f>
        <v>0</v>
      </c>
      <c r="R51" s="54" t="b">
        <f>TRUE</f>
        <v>1</v>
      </c>
      <c r="S51" s="10" t="b">
        <f>AND(TN_Liste[[#This Row],[TN ff ü20*]]="ja",TN_Liste[[#This Row],[Leiter ja/nein]]="ja")</f>
        <v>0</v>
      </c>
      <c r="T51" s="10" t="b">
        <f>AND(TN_Liste[[#This Row],[TN ff ü20*]]="ja",TN_Liste[[#This Row],[Alter]]&gt;=27,$C$4&lt;&gt;3)</f>
        <v>0</v>
      </c>
      <c r="U51" s="10" t="b">
        <f>TN_Liste[[#This Row],[Alter]]&lt;6</f>
        <v>0</v>
      </c>
      <c r="V51" s="54" t="b">
        <f>TN_Liste[[#This Row],[Art nicht 3 + Ü20 - U27 + TN ff "ja"]]</f>
        <v>0</v>
      </c>
      <c r="W51" s="242" t="b">
        <f>AND(TN_Liste[[#This Row],[Alter]]&gt;99,TN_Liste[[#This Row],[Alter]]&lt;&gt;"")</f>
        <v>0</v>
      </c>
      <c r="Y51" t="str" cm="1">
        <f t="array" ref="Y51">IFERROR(INDEX($S$4:$W$4,_xlfn.XMATCH(TRUE,S51:W51)),"")</f>
        <v/>
      </c>
    </row>
    <row r="52" spans="1:25" ht="15" customHeight="1" x14ac:dyDescent="0.25">
      <c r="A52" s="10" t="str">
        <f>IF(TN_Liste[[#This Row],[Vorname]]="","",A51+1)</f>
        <v/>
      </c>
      <c r="B52" s="44"/>
      <c r="C52" s="44"/>
      <c r="D52" s="43"/>
      <c r="E52" s="45"/>
      <c r="F52" s="46"/>
      <c r="G52" s="43"/>
      <c r="H52" s="224"/>
      <c r="I52" s="43"/>
      <c r="J52" s="43"/>
      <c r="K52" s="157" t="str">
        <f>IF(TN_Liste[[#This Row],[Geburts- datum]]="","",ROUNDDOWN(YEARFRAC(TN_Liste[[#This Row],[Geburts- datum]],$E$4),0))</f>
        <v/>
      </c>
      <c r="L52" s="54" t="str" cm="1">
        <f t="array" ref="L52">IF(TN_Liste[[#This Row],[Alter]]&lt;&gt;"",INDEX($N$4:$R$4,_xlfn.XMATCH(TRUE,N52:R52)),"")</f>
        <v/>
      </c>
      <c r="M52" s="54" t="str">
        <f>IF(TN_Liste[[#This Row],[förd.f]]=1,Deckblatt!$C$16-TN_Liste[[#This Row],[Tage abwesend]],"")</f>
        <v/>
      </c>
      <c r="N52" s="54" t="b">
        <f>TN_Liste[[#This Row],[Leiter ja/nein]]="ja"</f>
        <v>0</v>
      </c>
      <c r="O52" s="54" t="b">
        <f>AND($C$4&lt;&gt;3,TN_Liste[[#This Row],[Alter]]&gt;=6,TN_Liste[[#This Row],[Alter]]&lt;21)</f>
        <v>0</v>
      </c>
      <c r="P52" s="54" t="b">
        <f>AND($C$4=3,TN_Liste[[#This Row],[Alter]]&gt;=13,TN_Liste[[#This Row],[Alter]]&lt;&gt;"")</f>
        <v>0</v>
      </c>
      <c r="Q52" s="54" t="b">
        <f>AND($C$4&lt;&gt;3,TN_Liste[[#This Row],[Alter]]&gt;=21,TN_Liste[[#This Row],[Alter]]&lt;27,TN_Liste[[#This Row],[TN ff ü20*]]="ja")</f>
        <v>0</v>
      </c>
      <c r="R52" s="54" t="b">
        <f>TRUE</f>
        <v>1</v>
      </c>
      <c r="S52" s="10" t="b">
        <f>AND(TN_Liste[[#This Row],[TN ff ü20*]]="ja",TN_Liste[[#This Row],[Leiter ja/nein]]="ja")</f>
        <v>0</v>
      </c>
      <c r="T52" s="10" t="b">
        <f>AND(TN_Liste[[#This Row],[TN ff ü20*]]="ja",TN_Liste[[#This Row],[Alter]]&gt;=27,$C$4&lt;&gt;3)</f>
        <v>0</v>
      </c>
      <c r="U52" s="10" t="b">
        <f>TN_Liste[[#This Row],[Alter]]&lt;6</f>
        <v>0</v>
      </c>
      <c r="V52" s="54" t="b">
        <f>TN_Liste[[#This Row],[Art nicht 3 + Ü20 - U27 + TN ff "ja"]]</f>
        <v>0</v>
      </c>
      <c r="W52" s="242" t="b">
        <f>AND(TN_Liste[[#This Row],[Alter]]&gt;99,TN_Liste[[#This Row],[Alter]]&lt;&gt;"")</f>
        <v>0</v>
      </c>
      <c r="Y52" t="str" cm="1">
        <f t="array" ref="Y52">IFERROR(INDEX($S$4:$W$4,_xlfn.XMATCH(TRUE,S52:W52)),"")</f>
        <v/>
      </c>
    </row>
    <row r="53" spans="1:25" ht="15" customHeight="1" x14ac:dyDescent="0.25">
      <c r="A53" s="10" t="str">
        <f>IF(TN_Liste[[#This Row],[Vorname]]="","",A52+1)</f>
        <v/>
      </c>
      <c r="B53" s="44"/>
      <c r="C53" s="44"/>
      <c r="D53" s="43"/>
      <c r="E53" s="45"/>
      <c r="F53" s="46"/>
      <c r="G53" s="43"/>
      <c r="H53" s="224"/>
      <c r="I53" s="43"/>
      <c r="J53" s="43"/>
      <c r="K53" s="157" t="str">
        <f>IF(TN_Liste[[#This Row],[Geburts- datum]]="","",ROUNDDOWN(YEARFRAC(TN_Liste[[#This Row],[Geburts- datum]],$E$4),0))</f>
        <v/>
      </c>
      <c r="L53" s="54" t="str" cm="1">
        <f t="array" ref="L53">IF(TN_Liste[[#This Row],[Alter]]&lt;&gt;"",INDEX($N$4:$R$4,_xlfn.XMATCH(TRUE,N53:R53)),"")</f>
        <v/>
      </c>
      <c r="M53" s="54" t="str">
        <f>IF(TN_Liste[[#This Row],[förd.f]]=1,Deckblatt!$C$16-TN_Liste[[#This Row],[Tage abwesend]],"")</f>
        <v/>
      </c>
      <c r="N53" s="54" t="b">
        <f>TN_Liste[[#This Row],[Leiter ja/nein]]="ja"</f>
        <v>0</v>
      </c>
      <c r="O53" s="54" t="b">
        <f>AND($C$4&lt;&gt;3,TN_Liste[[#This Row],[Alter]]&gt;=6,TN_Liste[[#This Row],[Alter]]&lt;21)</f>
        <v>0</v>
      </c>
      <c r="P53" s="54" t="b">
        <f>AND($C$4=3,TN_Liste[[#This Row],[Alter]]&gt;=13,TN_Liste[[#This Row],[Alter]]&lt;&gt;"")</f>
        <v>0</v>
      </c>
      <c r="Q53" s="54" t="b">
        <f>AND($C$4&lt;&gt;3,TN_Liste[[#This Row],[Alter]]&gt;=21,TN_Liste[[#This Row],[Alter]]&lt;27,TN_Liste[[#This Row],[TN ff ü20*]]="ja")</f>
        <v>0</v>
      </c>
      <c r="R53" s="54" t="b">
        <f>TRUE</f>
        <v>1</v>
      </c>
      <c r="S53" s="10" t="b">
        <f>AND(TN_Liste[[#This Row],[TN ff ü20*]]="ja",TN_Liste[[#This Row],[Leiter ja/nein]]="ja")</f>
        <v>0</v>
      </c>
      <c r="T53" s="10" t="b">
        <f>AND(TN_Liste[[#This Row],[TN ff ü20*]]="ja",TN_Liste[[#This Row],[Alter]]&gt;=27,$C$4&lt;&gt;3)</f>
        <v>0</v>
      </c>
      <c r="U53" s="10" t="b">
        <f>TN_Liste[[#This Row],[Alter]]&lt;6</f>
        <v>0</v>
      </c>
      <c r="V53" s="54" t="b">
        <f>TN_Liste[[#This Row],[Art nicht 3 + Ü20 - U27 + TN ff "ja"]]</f>
        <v>0</v>
      </c>
      <c r="W53" s="242" t="b">
        <f>AND(TN_Liste[[#This Row],[Alter]]&gt;99,TN_Liste[[#This Row],[Alter]]&lt;&gt;"")</f>
        <v>0</v>
      </c>
      <c r="Y53" t="str" cm="1">
        <f t="array" ref="Y53">IFERROR(INDEX($S$4:$W$4,_xlfn.XMATCH(TRUE,S53:W53)),"")</f>
        <v/>
      </c>
    </row>
    <row r="54" spans="1:25" ht="15" customHeight="1" x14ac:dyDescent="0.25">
      <c r="A54" s="10" t="str">
        <f>IF(TN_Liste[[#This Row],[Vorname]]="","",A53+1)</f>
        <v/>
      </c>
      <c r="B54" s="44"/>
      <c r="C54" s="44"/>
      <c r="D54" s="43"/>
      <c r="E54" s="45"/>
      <c r="F54" s="46"/>
      <c r="G54" s="43"/>
      <c r="H54" s="224"/>
      <c r="I54" s="43"/>
      <c r="J54" s="43"/>
      <c r="K54" s="157" t="str">
        <f>IF(TN_Liste[[#This Row],[Geburts- datum]]="","",ROUNDDOWN(YEARFRAC(TN_Liste[[#This Row],[Geburts- datum]],$E$4),0))</f>
        <v/>
      </c>
      <c r="L54" s="54" t="str" cm="1">
        <f t="array" ref="L54">IF(TN_Liste[[#This Row],[Alter]]&lt;&gt;"",INDEX($N$4:$R$4,_xlfn.XMATCH(TRUE,N54:R54)),"")</f>
        <v/>
      </c>
      <c r="M54" s="54" t="str">
        <f>IF(TN_Liste[[#This Row],[förd.f]]=1,Deckblatt!$C$16-TN_Liste[[#This Row],[Tage abwesend]],"")</f>
        <v/>
      </c>
      <c r="N54" s="54" t="b">
        <f>TN_Liste[[#This Row],[Leiter ja/nein]]="ja"</f>
        <v>0</v>
      </c>
      <c r="O54" s="54" t="b">
        <f>AND($C$4&lt;&gt;3,TN_Liste[[#This Row],[Alter]]&gt;=6,TN_Liste[[#This Row],[Alter]]&lt;21)</f>
        <v>0</v>
      </c>
      <c r="P54" s="54" t="b">
        <f>AND($C$4=3,TN_Liste[[#This Row],[Alter]]&gt;=13,TN_Liste[[#This Row],[Alter]]&lt;&gt;"")</f>
        <v>0</v>
      </c>
      <c r="Q54" s="54" t="b">
        <f>AND($C$4&lt;&gt;3,TN_Liste[[#This Row],[Alter]]&gt;=21,TN_Liste[[#This Row],[Alter]]&lt;27,TN_Liste[[#This Row],[TN ff ü20*]]="ja")</f>
        <v>0</v>
      </c>
      <c r="R54" s="54" t="b">
        <f>TRUE</f>
        <v>1</v>
      </c>
      <c r="S54" s="10" t="b">
        <f>AND(TN_Liste[[#This Row],[TN ff ü20*]]="ja",TN_Liste[[#This Row],[Leiter ja/nein]]="ja")</f>
        <v>0</v>
      </c>
      <c r="T54" s="10" t="b">
        <f>AND(TN_Liste[[#This Row],[TN ff ü20*]]="ja",TN_Liste[[#This Row],[Alter]]&gt;=27,$C$4&lt;&gt;3)</f>
        <v>0</v>
      </c>
      <c r="U54" s="10" t="b">
        <f>TN_Liste[[#This Row],[Alter]]&lt;6</f>
        <v>0</v>
      </c>
      <c r="V54" s="54" t="b">
        <f>TN_Liste[[#This Row],[Art nicht 3 + Ü20 - U27 + TN ff "ja"]]</f>
        <v>0</v>
      </c>
      <c r="W54" s="242" t="b">
        <f>AND(TN_Liste[[#This Row],[Alter]]&gt;99,TN_Liste[[#This Row],[Alter]]&lt;&gt;"")</f>
        <v>0</v>
      </c>
      <c r="Y54" t="str" cm="1">
        <f t="array" ref="Y54">IFERROR(INDEX($S$4:$W$4,_xlfn.XMATCH(TRUE,S54:W54)),"")</f>
        <v/>
      </c>
    </row>
    <row r="55" spans="1:25" ht="15" customHeight="1" x14ac:dyDescent="0.25">
      <c r="A55" s="10" t="str">
        <f>IF(TN_Liste[[#This Row],[Vorname]]="","",A54+1)</f>
        <v/>
      </c>
      <c r="B55" s="44"/>
      <c r="C55" s="44"/>
      <c r="D55" s="43"/>
      <c r="E55" s="45"/>
      <c r="F55" s="46"/>
      <c r="G55" s="43"/>
      <c r="H55" s="224"/>
      <c r="I55" s="43"/>
      <c r="J55" s="43"/>
      <c r="K55" s="157" t="str">
        <f>IF(TN_Liste[[#This Row],[Geburts- datum]]="","",ROUNDDOWN(YEARFRAC(TN_Liste[[#This Row],[Geburts- datum]],$E$4),0))</f>
        <v/>
      </c>
      <c r="L55" s="54" t="str" cm="1">
        <f t="array" ref="L55">IF(TN_Liste[[#This Row],[Alter]]&lt;&gt;"",INDEX($N$4:$R$4,_xlfn.XMATCH(TRUE,N55:R55)),"")</f>
        <v/>
      </c>
      <c r="M55" s="54" t="str">
        <f>IF(TN_Liste[[#This Row],[förd.f]]=1,Deckblatt!$C$16-TN_Liste[[#This Row],[Tage abwesend]],"")</f>
        <v/>
      </c>
      <c r="N55" s="54" t="b">
        <f>TN_Liste[[#This Row],[Leiter ja/nein]]="ja"</f>
        <v>0</v>
      </c>
      <c r="O55" s="54" t="b">
        <f>AND($C$4&lt;&gt;3,TN_Liste[[#This Row],[Alter]]&gt;=6,TN_Liste[[#This Row],[Alter]]&lt;21)</f>
        <v>0</v>
      </c>
      <c r="P55" s="54" t="b">
        <f>AND($C$4=3,TN_Liste[[#This Row],[Alter]]&gt;=13,TN_Liste[[#This Row],[Alter]]&lt;&gt;"")</f>
        <v>0</v>
      </c>
      <c r="Q55" s="54" t="b">
        <f>AND($C$4&lt;&gt;3,TN_Liste[[#This Row],[Alter]]&gt;=21,TN_Liste[[#This Row],[Alter]]&lt;27,TN_Liste[[#This Row],[TN ff ü20*]]="ja")</f>
        <v>0</v>
      </c>
      <c r="R55" s="54" t="b">
        <f>TRUE</f>
        <v>1</v>
      </c>
      <c r="S55" s="10" t="b">
        <f>AND(TN_Liste[[#This Row],[TN ff ü20*]]="ja",TN_Liste[[#This Row],[Leiter ja/nein]]="ja")</f>
        <v>0</v>
      </c>
      <c r="T55" s="10" t="b">
        <f>AND(TN_Liste[[#This Row],[TN ff ü20*]]="ja",TN_Liste[[#This Row],[Alter]]&gt;=27,$C$4&lt;&gt;3)</f>
        <v>0</v>
      </c>
      <c r="U55" s="10" t="b">
        <f>TN_Liste[[#This Row],[Alter]]&lt;6</f>
        <v>0</v>
      </c>
      <c r="V55" s="54" t="b">
        <f>TN_Liste[[#This Row],[Art nicht 3 + Ü20 - U27 + TN ff "ja"]]</f>
        <v>0</v>
      </c>
      <c r="W55" s="242" t="b">
        <f>AND(TN_Liste[[#This Row],[Alter]]&gt;99,TN_Liste[[#This Row],[Alter]]&lt;&gt;"")</f>
        <v>0</v>
      </c>
      <c r="Y55" t="str" cm="1">
        <f t="array" ref="Y55">IFERROR(INDEX($S$4:$W$4,_xlfn.XMATCH(TRUE,S55:W55)),"")</f>
        <v/>
      </c>
    </row>
    <row r="56" spans="1:25" ht="15" customHeight="1" x14ac:dyDescent="0.25">
      <c r="A56" s="10" t="str">
        <f>IF(TN_Liste[[#This Row],[Vorname]]="","",A55+1)</f>
        <v/>
      </c>
      <c r="B56" s="44"/>
      <c r="C56" s="44"/>
      <c r="D56" s="43"/>
      <c r="E56" s="45"/>
      <c r="F56" s="46"/>
      <c r="G56" s="43"/>
      <c r="H56" s="224"/>
      <c r="I56" s="43"/>
      <c r="J56" s="43"/>
      <c r="K56" s="157" t="str">
        <f>IF(TN_Liste[[#This Row],[Geburts- datum]]="","",ROUNDDOWN(YEARFRAC(TN_Liste[[#This Row],[Geburts- datum]],$E$4),0))</f>
        <v/>
      </c>
      <c r="L56" s="54" t="str" cm="1">
        <f t="array" ref="L56">IF(TN_Liste[[#This Row],[Alter]]&lt;&gt;"",INDEX($N$4:$R$4,_xlfn.XMATCH(TRUE,N56:R56)),"")</f>
        <v/>
      </c>
      <c r="M56" s="54" t="str">
        <f>IF(TN_Liste[[#This Row],[förd.f]]=1,Deckblatt!$C$16-TN_Liste[[#This Row],[Tage abwesend]],"")</f>
        <v/>
      </c>
      <c r="N56" s="54" t="b">
        <f>TN_Liste[[#This Row],[Leiter ja/nein]]="ja"</f>
        <v>0</v>
      </c>
      <c r="O56" s="54" t="b">
        <f>AND($C$4&lt;&gt;3,TN_Liste[[#This Row],[Alter]]&gt;=6,TN_Liste[[#This Row],[Alter]]&lt;21)</f>
        <v>0</v>
      </c>
      <c r="P56" s="54" t="b">
        <f>AND($C$4=3,TN_Liste[[#This Row],[Alter]]&gt;=13,TN_Liste[[#This Row],[Alter]]&lt;&gt;"")</f>
        <v>0</v>
      </c>
      <c r="Q56" s="54" t="b">
        <f>AND($C$4&lt;&gt;3,TN_Liste[[#This Row],[Alter]]&gt;=21,TN_Liste[[#This Row],[Alter]]&lt;27,TN_Liste[[#This Row],[TN ff ü20*]]="ja")</f>
        <v>0</v>
      </c>
      <c r="R56" s="54" t="b">
        <f>TRUE</f>
        <v>1</v>
      </c>
      <c r="S56" s="10" t="b">
        <f>AND(TN_Liste[[#This Row],[TN ff ü20*]]="ja",TN_Liste[[#This Row],[Leiter ja/nein]]="ja")</f>
        <v>0</v>
      </c>
      <c r="T56" s="10" t="b">
        <f>AND(TN_Liste[[#This Row],[TN ff ü20*]]="ja",TN_Liste[[#This Row],[Alter]]&gt;=27,$C$4&lt;&gt;3)</f>
        <v>0</v>
      </c>
      <c r="U56" s="10" t="b">
        <f>TN_Liste[[#This Row],[Alter]]&lt;6</f>
        <v>0</v>
      </c>
      <c r="V56" s="54" t="b">
        <f>TN_Liste[[#This Row],[Art nicht 3 + Ü20 - U27 + TN ff "ja"]]</f>
        <v>0</v>
      </c>
      <c r="W56" s="242" t="b">
        <f>AND(TN_Liste[[#This Row],[Alter]]&gt;99,TN_Liste[[#This Row],[Alter]]&lt;&gt;"")</f>
        <v>0</v>
      </c>
      <c r="Y56" t="str" cm="1">
        <f t="array" ref="Y56">IFERROR(INDEX($S$4:$W$4,_xlfn.XMATCH(TRUE,S56:W56)),"")</f>
        <v/>
      </c>
    </row>
    <row r="57" spans="1:25" ht="15" customHeight="1" x14ac:dyDescent="0.25">
      <c r="A57" s="10" t="str">
        <f>IF(TN_Liste[[#This Row],[Vorname]]="","",A56+1)</f>
        <v/>
      </c>
      <c r="B57" s="44"/>
      <c r="C57" s="44"/>
      <c r="D57" s="43"/>
      <c r="E57" s="45"/>
      <c r="F57" s="46"/>
      <c r="G57" s="43"/>
      <c r="H57" s="224"/>
      <c r="I57" s="43"/>
      <c r="J57" s="43"/>
      <c r="K57" s="157" t="str">
        <f>IF(TN_Liste[[#This Row],[Geburts- datum]]="","",ROUNDDOWN(YEARFRAC(TN_Liste[[#This Row],[Geburts- datum]],$E$4),0))</f>
        <v/>
      </c>
      <c r="L57" s="54" t="str" cm="1">
        <f t="array" ref="L57">IF(TN_Liste[[#This Row],[Alter]]&lt;&gt;"",INDEX($N$4:$R$4,_xlfn.XMATCH(TRUE,N57:R57)),"")</f>
        <v/>
      </c>
      <c r="M57" s="54" t="str">
        <f>IF(TN_Liste[[#This Row],[förd.f]]=1,Deckblatt!$C$16-TN_Liste[[#This Row],[Tage abwesend]],"")</f>
        <v/>
      </c>
      <c r="N57" s="54" t="b">
        <f>TN_Liste[[#This Row],[Leiter ja/nein]]="ja"</f>
        <v>0</v>
      </c>
      <c r="O57" s="54" t="b">
        <f>AND($C$4&lt;&gt;3,TN_Liste[[#This Row],[Alter]]&gt;=6,TN_Liste[[#This Row],[Alter]]&lt;21)</f>
        <v>0</v>
      </c>
      <c r="P57" s="54" t="b">
        <f>AND($C$4=3,TN_Liste[[#This Row],[Alter]]&gt;=13,TN_Liste[[#This Row],[Alter]]&lt;&gt;"")</f>
        <v>0</v>
      </c>
      <c r="Q57" s="54" t="b">
        <f>AND($C$4&lt;&gt;3,TN_Liste[[#This Row],[Alter]]&gt;=21,TN_Liste[[#This Row],[Alter]]&lt;27,TN_Liste[[#This Row],[TN ff ü20*]]="ja")</f>
        <v>0</v>
      </c>
      <c r="R57" s="54" t="b">
        <f>TRUE</f>
        <v>1</v>
      </c>
      <c r="S57" s="10" t="b">
        <f>AND(TN_Liste[[#This Row],[TN ff ü20*]]="ja",TN_Liste[[#This Row],[Leiter ja/nein]]="ja")</f>
        <v>0</v>
      </c>
      <c r="T57" s="10" t="b">
        <f>AND(TN_Liste[[#This Row],[TN ff ü20*]]="ja",TN_Liste[[#This Row],[Alter]]&gt;=27,$C$4&lt;&gt;3)</f>
        <v>0</v>
      </c>
      <c r="U57" s="10" t="b">
        <f>TN_Liste[[#This Row],[Alter]]&lt;6</f>
        <v>0</v>
      </c>
      <c r="V57" s="54" t="b">
        <f>TN_Liste[[#This Row],[Art nicht 3 + Ü20 - U27 + TN ff "ja"]]</f>
        <v>0</v>
      </c>
      <c r="W57" s="242" t="b">
        <f>AND(TN_Liste[[#This Row],[Alter]]&gt;99,TN_Liste[[#This Row],[Alter]]&lt;&gt;"")</f>
        <v>0</v>
      </c>
      <c r="Y57" t="str" cm="1">
        <f t="array" ref="Y57">IFERROR(INDEX($S$4:$W$4,_xlfn.XMATCH(TRUE,S57:W57)),"")</f>
        <v/>
      </c>
    </row>
    <row r="58" spans="1:25" ht="15" customHeight="1" x14ac:dyDescent="0.25">
      <c r="A58" s="10" t="str">
        <f>IF(TN_Liste[[#This Row],[Vorname]]="","",A57+1)</f>
        <v/>
      </c>
      <c r="B58" s="44"/>
      <c r="C58" s="44"/>
      <c r="D58" s="43"/>
      <c r="E58" s="45"/>
      <c r="F58" s="46"/>
      <c r="G58" s="43"/>
      <c r="H58" s="224"/>
      <c r="I58" s="43"/>
      <c r="J58" s="43"/>
      <c r="K58" s="157" t="str">
        <f>IF(TN_Liste[[#This Row],[Geburts- datum]]="","",ROUNDDOWN(YEARFRAC(TN_Liste[[#This Row],[Geburts- datum]],$E$4),0))</f>
        <v/>
      </c>
      <c r="L58" s="54" t="str" cm="1">
        <f t="array" ref="L58">IF(TN_Liste[[#This Row],[Alter]]&lt;&gt;"",INDEX($N$4:$R$4,_xlfn.XMATCH(TRUE,N58:R58)),"")</f>
        <v/>
      </c>
      <c r="M58" s="54" t="str">
        <f>IF(TN_Liste[[#This Row],[förd.f]]=1,Deckblatt!$C$16-TN_Liste[[#This Row],[Tage abwesend]],"")</f>
        <v/>
      </c>
      <c r="N58" s="54" t="b">
        <f>TN_Liste[[#This Row],[Leiter ja/nein]]="ja"</f>
        <v>0</v>
      </c>
      <c r="O58" s="54" t="b">
        <f>AND($C$4&lt;&gt;3,TN_Liste[[#This Row],[Alter]]&gt;=6,TN_Liste[[#This Row],[Alter]]&lt;21)</f>
        <v>0</v>
      </c>
      <c r="P58" s="54" t="b">
        <f>AND($C$4=3,TN_Liste[[#This Row],[Alter]]&gt;=13,TN_Liste[[#This Row],[Alter]]&lt;&gt;"")</f>
        <v>0</v>
      </c>
      <c r="Q58" s="54" t="b">
        <f>AND($C$4&lt;&gt;3,TN_Liste[[#This Row],[Alter]]&gt;=21,TN_Liste[[#This Row],[Alter]]&lt;27,TN_Liste[[#This Row],[TN ff ü20*]]="ja")</f>
        <v>0</v>
      </c>
      <c r="R58" s="54" t="b">
        <f>TRUE</f>
        <v>1</v>
      </c>
      <c r="S58" s="10" t="b">
        <f>AND(TN_Liste[[#This Row],[TN ff ü20*]]="ja",TN_Liste[[#This Row],[Leiter ja/nein]]="ja")</f>
        <v>0</v>
      </c>
      <c r="T58" s="10" t="b">
        <f>AND(TN_Liste[[#This Row],[TN ff ü20*]]="ja",TN_Liste[[#This Row],[Alter]]&gt;=27,$C$4&lt;&gt;3)</f>
        <v>0</v>
      </c>
      <c r="U58" s="10" t="b">
        <f>TN_Liste[[#This Row],[Alter]]&lt;6</f>
        <v>0</v>
      </c>
      <c r="V58" s="54" t="b">
        <f>TN_Liste[[#This Row],[Art nicht 3 + Ü20 - U27 + TN ff "ja"]]</f>
        <v>0</v>
      </c>
      <c r="W58" s="242" t="b">
        <f>AND(TN_Liste[[#This Row],[Alter]]&gt;99,TN_Liste[[#This Row],[Alter]]&lt;&gt;"")</f>
        <v>0</v>
      </c>
      <c r="Y58" t="str" cm="1">
        <f t="array" ref="Y58">IFERROR(INDEX($S$4:$W$4,_xlfn.XMATCH(TRUE,S58:W58)),"")</f>
        <v/>
      </c>
    </row>
    <row r="59" spans="1:25" ht="15" customHeight="1" x14ac:dyDescent="0.25">
      <c r="A59" s="10" t="str">
        <f>IF(TN_Liste[[#This Row],[Vorname]]="","",A58+1)</f>
        <v/>
      </c>
      <c r="B59" s="44"/>
      <c r="C59" s="44"/>
      <c r="D59" s="43"/>
      <c r="E59" s="45"/>
      <c r="F59" s="46"/>
      <c r="G59" s="43"/>
      <c r="H59" s="224"/>
      <c r="I59" s="43"/>
      <c r="J59" s="43"/>
      <c r="K59" s="157" t="str">
        <f>IF(TN_Liste[[#This Row],[Geburts- datum]]="","",ROUNDDOWN(YEARFRAC(TN_Liste[[#This Row],[Geburts- datum]],$E$4),0))</f>
        <v/>
      </c>
      <c r="L59" s="54" t="str" cm="1">
        <f t="array" ref="L59">IF(TN_Liste[[#This Row],[Alter]]&lt;&gt;"",INDEX($N$4:$R$4,_xlfn.XMATCH(TRUE,N59:R59)),"")</f>
        <v/>
      </c>
      <c r="M59" s="54" t="str">
        <f>IF(TN_Liste[[#This Row],[förd.f]]=1,Deckblatt!$C$16-TN_Liste[[#This Row],[Tage abwesend]],"")</f>
        <v/>
      </c>
      <c r="N59" s="54" t="b">
        <f>TN_Liste[[#This Row],[Leiter ja/nein]]="ja"</f>
        <v>0</v>
      </c>
      <c r="O59" s="54" t="b">
        <f>AND($C$4&lt;&gt;3,TN_Liste[[#This Row],[Alter]]&gt;=6,TN_Liste[[#This Row],[Alter]]&lt;21)</f>
        <v>0</v>
      </c>
      <c r="P59" s="54" t="b">
        <f>AND($C$4=3,TN_Liste[[#This Row],[Alter]]&gt;=13,TN_Liste[[#This Row],[Alter]]&lt;&gt;"")</f>
        <v>0</v>
      </c>
      <c r="Q59" s="54" t="b">
        <f>AND($C$4&lt;&gt;3,TN_Liste[[#This Row],[Alter]]&gt;=21,TN_Liste[[#This Row],[Alter]]&lt;27,TN_Liste[[#This Row],[TN ff ü20*]]="ja")</f>
        <v>0</v>
      </c>
      <c r="R59" s="54" t="b">
        <f>TRUE</f>
        <v>1</v>
      </c>
      <c r="S59" s="10" t="b">
        <f>AND(TN_Liste[[#This Row],[TN ff ü20*]]="ja",TN_Liste[[#This Row],[Leiter ja/nein]]="ja")</f>
        <v>0</v>
      </c>
      <c r="T59" s="10" t="b">
        <f>AND(TN_Liste[[#This Row],[TN ff ü20*]]="ja",TN_Liste[[#This Row],[Alter]]&gt;=27,$C$4&lt;&gt;3)</f>
        <v>0</v>
      </c>
      <c r="U59" s="10" t="b">
        <f>TN_Liste[[#This Row],[Alter]]&lt;6</f>
        <v>0</v>
      </c>
      <c r="V59" s="54" t="b">
        <f>TN_Liste[[#This Row],[Art nicht 3 + Ü20 - U27 + TN ff "ja"]]</f>
        <v>0</v>
      </c>
      <c r="W59" s="242" t="b">
        <f>AND(TN_Liste[[#This Row],[Alter]]&gt;99,TN_Liste[[#This Row],[Alter]]&lt;&gt;"")</f>
        <v>0</v>
      </c>
      <c r="Y59" t="str" cm="1">
        <f t="array" ref="Y59">IFERROR(INDEX($S$4:$W$4,_xlfn.XMATCH(TRUE,S59:W59)),"")</f>
        <v/>
      </c>
    </row>
    <row r="60" spans="1:25" ht="15" customHeight="1" x14ac:dyDescent="0.25">
      <c r="A60" s="10" t="str">
        <f>IF(TN_Liste[[#This Row],[Vorname]]="","",A59+1)</f>
        <v/>
      </c>
      <c r="B60" s="44"/>
      <c r="C60" s="44"/>
      <c r="D60" s="43"/>
      <c r="E60" s="45"/>
      <c r="F60" s="46"/>
      <c r="G60" s="43"/>
      <c r="H60" s="224"/>
      <c r="I60" s="43"/>
      <c r="J60" s="43"/>
      <c r="K60" s="157" t="str">
        <f>IF(TN_Liste[[#This Row],[Geburts- datum]]="","",ROUNDDOWN(YEARFRAC(TN_Liste[[#This Row],[Geburts- datum]],$E$4),0))</f>
        <v/>
      </c>
      <c r="L60" s="54" t="str" cm="1">
        <f t="array" ref="L60">IF(TN_Liste[[#This Row],[Alter]]&lt;&gt;"",INDEX($N$4:$R$4,_xlfn.XMATCH(TRUE,N60:R60)),"")</f>
        <v/>
      </c>
      <c r="M60" s="54" t="str">
        <f>IF(TN_Liste[[#This Row],[förd.f]]=1,Deckblatt!$C$16-TN_Liste[[#This Row],[Tage abwesend]],"")</f>
        <v/>
      </c>
      <c r="N60" s="54" t="b">
        <f>TN_Liste[[#This Row],[Leiter ja/nein]]="ja"</f>
        <v>0</v>
      </c>
      <c r="O60" s="54" t="b">
        <f>AND($C$4&lt;&gt;3,TN_Liste[[#This Row],[Alter]]&gt;=6,TN_Liste[[#This Row],[Alter]]&lt;21)</f>
        <v>0</v>
      </c>
      <c r="P60" s="54" t="b">
        <f>AND($C$4=3,TN_Liste[[#This Row],[Alter]]&gt;=13,TN_Liste[[#This Row],[Alter]]&lt;&gt;"")</f>
        <v>0</v>
      </c>
      <c r="Q60" s="54" t="b">
        <f>AND($C$4&lt;&gt;3,TN_Liste[[#This Row],[Alter]]&gt;=21,TN_Liste[[#This Row],[Alter]]&lt;27,TN_Liste[[#This Row],[TN ff ü20*]]="ja")</f>
        <v>0</v>
      </c>
      <c r="R60" s="54" t="b">
        <f>TRUE</f>
        <v>1</v>
      </c>
      <c r="S60" s="10" t="b">
        <f>AND(TN_Liste[[#This Row],[TN ff ü20*]]="ja",TN_Liste[[#This Row],[Leiter ja/nein]]="ja")</f>
        <v>0</v>
      </c>
      <c r="T60" s="10" t="b">
        <f>AND(TN_Liste[[#This Row],[TN ff ü20*]]="ja",TN_Liste[[#This Row],[Alter]]&gt;=27,$C$4&lt;&gt;3)</f>
        <v>0</v>
      </c>
      <c r="U60" s="10" t="b">
        <f>TN_Liste[[#This Row],[Alter]]&lt;6</f>
        <v>0</v>
      </c>
      <c r="V60" s="54" t="b">
        <f>TN_Liste[[#This Row],[Art nicht 3 + Ü20 - U27 + TN ff "ja"]]</f>
        <v>0</v>
      </c>
      <c r="W60" s="242" t="b">
        <f>AND(TN_Liste[[#This Row],[Alter]]&gt;99,TN_Liste[[#This Row],[Alter]]&lt;&gt;"")</f>
        <v>0</v>
      </c>
      <c r="Y60" t="str" cm="1">
        <f t="array" ref="Y60">IFERROR(INDEX($S$4:$W$4,_xlfn.XMATCH(TRUE,S60:W60)),"")</f>
        <v/>
      </c>
    </row>
    <row r="61" spans="1:25" ht="15" customHeight="1" x14ac:dyDescent="0.25">
      <c r="A61" s="10" t="str">
        <f>IF(TN_Liste[[#This Row],[Vorname]]="","",A60+1)</f>
        <v/>
      </c>
      <c r="B61" s="44"/>
      <c r="C61" s="44"/>
      <c r="D61" s="43"/>
      <c r="E61" s="45"/>
      <c r="F61" s="46"/>
      <c r="G61" s="43"/>
      <c r="H61" s="224"/>
      <c r="I61" s="43"/>
      <c r="J61" s="43"/>
      <c r="K61" s="157" t="str">
        <f>IF(TN_Liste[[#This Row],[Geburts- datum]]="","",ROUNDDOWN(YEARFRAC(TN_Liste[[#This Row],[Geburts- datum]],$E$4),0))</f>
        <v/>
      </c>
      <c r="L61" s="54" t="str" cm="1">
        <f t="array" ref="L61">IF(TN_Liste[[#This Row],[Alter]]&lt;&gt;"",INDEX($N$4:$R$4,_xlfn.XMATCH(TRUE,N61:R61)),"")</f>
        <v/>
      </c>
      <c r="M61" s="54" t="str">
        <f>IF(TN_Liste[[#This Row],[förd.f]]=1,Deckblatt!$C$16-TN_Liste[[#This Row],[Tage abwesend]],"")</f>
        <v/>
      </c>
      <c r="N61" s="54" t="b">
        <f>TN_Liste[[#This Row],[Leiter ja/nein]]="ja"</f>
        <v>0</v>
      </c>
      <c r="O61" s="54" t="b">
        <f>AND($C$4&lt;&gt;3,TN_Liste[[#This Row],[Alter]]&gt;=6,TN_Liste[[#This Row],[Alter]]&lt;21)</f>
        <v>0</v>
      </c>
      <c r="P61" s="54" t="b">
        <f>AND($C$4=3,TN_Liste[[#This Row],[Alter]]&gt;=13,TN_Liste[[#This Row],[Alter]]&lt;&gt;"")</f>
        <v>0</v>
      </c>
      <c r="Q61" s="54" t="b">
        <f>AND($C$4&lt;&gt;3,TN_Liste[[#This Row],[Alter]]&gt;=21,TN_Liste[[#This Row],[Alter]]&lt;27,TN_Liste[[#This Row],[TN ff ü20*]]="ja")</f>
        <v>0</v>
      </c>
      <c r="R61" s="54" t="b">
        <f>TRUE</f>
        <v>1</v>
      </c>
      <c r="S61" s="10" t="b">
        <f>AND(TN_Liste[[#This Row],[TN ff ü20*]]="ja",TN_Liste[[#This Row],[Leiter ja/nein]]="ja")</f>
        <v>0</v>
      </c>
      <c r="T61" s="10" t="b">
        <f>AND(TN_Liste[[#This Row],[TN ff ü20*]]="ja",TN_Liste[[#This Row],[Alter]]&gt;=27,$C$4&lt;&gt;3)</f>
        <v>0</v>
      </c>
      <c r="U61" s="10" t="b">
        <f>TN_Liste[[#This Row],[Alter]]&lt;6</f>
        <v>0</v>
      </c>
      <c r="V61" s="54" t="b">
        <f>TN_Liste[[#This Row],[Art nicht 3 + Ü20 - U27 + TN ff "ja"]]</f>
        <v>0</v>
      </c>
      <c r="W61" s="242" t="b">
        <f>AND(TN_Liste[[#This Row],[Alter]]&gt;99,TN_Liste[[#This Row],[Alter]]&lt;&gt;"")</f>
        <v>0</v>
      </c>
      <c r="Y61" t="str" cm="1">
        <f t="array" ref="Y61">IFERROR(INDEX($S$4:$W$4,_xlfn.XMATCH(TRUE,S61:W61)),"")</f>
        <v/>
      </c>
    </row>
    <row r="62" spans="1:25" ht="15" customHeight="1" x14ac:dyDescent="0.25">
      <c r="A62" s="10" t="str">
        <f>IF(TN_Liste[[#This Row],[Vorname]]="","",A61+1)</f>
        <v/>
      </c>
      <c r="B62" s="44"/>
      <c r="C62" s="44"/>
      <c r="D62" s="43"/>
      <c r="E62" s="45"/>
      <c r="F62" s="46"/>
      <c r="G62" s="43"/>
      <c r="H62" s="224"/>
      <c r="I62" s="43"/>
      <c r="J62" s="43"/>
      <c r="K62" s="157" t="str">
        <f>IF(TN_Liste[[#This Row],[Geburts- datum]]="","",ROUNDDOWN(YEARFRAC(TN_Liste[[#This Row],[Geburts- datum]],$E$4),0))</f>
        <v/>
      </c>
      <c r="L62" s="54" t="str" cm="1">
        <f t="array" ref="L62">IF(TN_Liste[[#This Row],[Alter]]&lt;&gt;"",INDEX($N$4:$R$4,_xlfn.XMATCH(TRUE,N62:R62)),"")</f>
        <v/>
      </c>
      <c r="M62" s="54" t="str">
        <f>IF(TN_Liste[[#This Row],[förd.f]]=1,Deckblatt!$C$16-TN_Liste[[#This Row],[Tage abwesend]],"")</f>
        <v/>
      </c>
      <c r="N62" s="54" t="b">
        <f>TN_Liste[[#This Row],[Leiter ja/nein]]="ja"</f>
        <v>0</v>
      </c>
      <c r="O62" s="54" t="b">
        <f>AND($C$4&lt;&gt;3,TN_Liste[[#This Row],[Alter]]&gt;=6,TN_Liste[[#This Row],[Alter]]&lt;21)</f>
        <v>0</v>
      </c>
      <c r="P62" s="54" t="b">
        <f>AND($C$4=3,TN_Liste[[#This Row],[Alter]]&gt;=13,TN_Liste[[#This Row],[Alter]]&lt;&gt;"")</f>
        <v>0</v>
      </c>
      <c r="Q62" s="54" t="b">
        <f>AND($C$4&lt;&gt;3,TN_Liste[[#This Row],[Alter]]&gt;=21,TN_Liste[[#This Row],[Alter]]&lt;27,TN_Liste[[#This Row],[TN ff ü20*]]="ja")</f>
        <v>0</v>
      </c>
      <c r="R62" s="54" t="b">
        <f>TRUE</f>
        <v>1</v>
      </c>
      <c r="S62" s="10" t="b">
        <f>AND(TN_Liste[[#This Row],[TN ff ü20*]]="ja",TN_Liste[[#This Row],[Leiter ja/nein]]="ja")</f>
        <v>0</v>
      </c>
      <c r="T62" s="10" t="b">
        <f>AND(TN_Liste[[#This Row],[TN ff ü20*]]="ja",TN_Liste[[#This Row],[Alter]]&gt;=27,$C$4&lt;&gt;3)</f>
        <v>0</v>
      </c>
      <c r="U62" s="10" t="b">
        <f>TN_Liste[[#This Row],[Alter]]&lt;6</f>
        <v>0</v>
      </c>
      <c r="V62" s="54" t="b">
        <f>TN_Liste[[#This Row],[Art nicht 3 + Ü20 - U27 + TN ff "ja"]]</f>
        <v>0</v>
      </c>
      <c r="W62" s="242" t="b">
        <f>AND(TN_Liste[[#This Row],[Alter]]&gt;99,TN_Liste[[#This Row],[Alter]]&lt;&gt;"")</f>
        <v>0</v>
      </c>
      <c r="Y62" t="str" cm="1">
        <f t="array" ref="Y62">IFERROR(INDEX($S$4:$W$4,_xlfn.XMATCH(TRUE,S62:W62)),"")</f>
        <v/>
      </c>
    </row>
    <row r="63" spans="1:25" ht="15" customHeight="1" x14ac:dyDescent="0.25">
      <c r="A63" s="10" t="str">
        <f>IF(TN_Liste[[#This Row],[Vorname]]="","",A62+1)</f>
        <v/>
      </c>
      <c r="B63" s="44"/>
      <c r="C63" s="44"/>
      <c r="D63" s="43"/>
      <c r="E63" s="45"/>
      <c r="F63" s="46"/>
      <c r="G63" s="43"/>
      <c r="H63" s="224"/>
      <c r="I63" s="43"/>
      <c r="J63" s="43"/>
      <c r="K63" s="157" t="str">
        <f>IF(TN_Liste[[#This Row],[Geburts- datum]]="","",ROUNDDOWN(YEARFRAC(TN_Liste[[#This Row],[Geburts- datum]],$E$4),0))</f>
        <v/>
      </c>
      <c r="L63" s="54" t="str" cm="1">
        <f t="array" ref="L63">IF(TN_Liste[[#This Row],[Alter]]&lt;&gt;"",INDEX($N$4:$R$4,_xlfn.XMATCH(TRUE,N63:R63)),"")</f>
        <v/>
      </c>
      <c r="M63" s="54" t="str">
        <f>IF(TN_Liste[[#This Row],[förd.f]]=1,Deckblatt!$C$16-TN_Liste[[#This Row],[Tage abwesend]],"")</f>
        <v/>
      </c>
      <c r="N63" s="54" t="b">
        <f>TN_Liste[[#This Row],[Leiter ja/nein]]="ja"</f>
        <v>0</v>
      </c>
      <c r="O63" s="54" t="b">
        <f>AND($C$4&lt;&gt;3,TN_Liste[[#This Row],[Alter]]&gt;=6,TN_Liste[[#This Row],[Alter]]&lt;21)</f>
        <v>0</v>
      </c>
      <c r="P63" s="54" t="b">
        <f>AND($C$4=3,TN_Liste[[#This Row],[Alter]]&gt;=13,TN_Liste[[#This Row],[Alter]]&lt;&gt;"")</f>
        <v>0</v>
      </c>
      <c r="Q63" s="54" t="b">
        <f>AND($C$4&lt;&gt;3,TN_Liste[[#This Row],[Alter]]&gt;=21,TN_Liste[[#This Row],[Alter]]&lt;27,TN_Liste[[#This Row],[TN ff ü20*]]="ja")</f>
        <v>0</v>
      </c>
      <c r="R63" s="54" t="b">
        <f>TRUE</f>
        <v>1</v>
      </c>
      <c r="S63" s="10" t="b">
        <f>AND(TN_Liste[[#This Row],[TN ff ü20*]]="ja",TN_Liste[[#This Row],[Leiter ja/nein]]="ja")</f>
        <v>0</v>
      </c>
      <c r="T63" s="10" t="b">
        <f>AND(TN_Liste[[#This Row],[TN ff ü20*]]="ja",TN_Liste[[#This Row],[Alter]]&gt;=27,$C$4&lt;&gt;3)</f>
        <v>0</v>
      </c>
      <c r="U63" s="10" t="b">
        <f>TN_Liste[[#This Row],[Alter]]&lt;6</f>
        <v>0</v>
      </c>
      <c r="V63" s="54" t="b">
        <f>TN_Liste[[#This Row],[Art nicht 3 + Ü20 - U27 + TN ff "ja"]]</f>
        <v>0</v>
      </c>
      <c r="W63" s="242" t="b">
        <f>AND(TN_Liste[[#This Row],[Alter]]&gt;99,TN_Liste[[#This Row],[Alter]]&lt;&gt;"")</f>
        <v>0</v>
      </c>
      <c r="Y63" t="str" cm="1">
        <f t="array" ref="Y63">IFERROR(INDEX($S$4:$W$4,_xlfn.XMATCH(TRUE,S63:W63)),"")</f>
        <v/>
      </c>
    </row>
    <row r="64" spans="1:25" ht="15" customHeight="1" x14ac:dyDescent="0.25">
      <c r="A64" s="10" t="str">
        <f>IF(TN_Liste[[#This Row],[Vorname]]="","",A63+1)</f>
        <v/>
      </c>
      <c r="B64" s="44"/>
      <c r="C64" s="44"/>
      <c r="D64" s="43"/>
      <c r="E64" s="45"/>
      <c r="F64" s="46"/>
      <c r="G64" s="43"/>
      <c r="H64" s="224"/>
      <c r="I64" s="43"/>
      <c r="J64" s="43"/>
      <c r="K64" s="157" t="str">
        <f>IF(TN_Liste[[#This Row],[Geburts- datum]]="","",ROUNDDOWN(YEARFRAC(TN_Liste[[#This Row],[Geburts- datum]],$E$4),0))</f>
        <v/>
      </c>
      <c r="L64" s="54" t="str" cm="1">
        <f t="array" ref="L64">IF(TN_Liste[[#This Row],[Alter]]&lt;&gt;"",INDEX($N$4:$R$4,_xlfn.XMATCH(TRUE,N64:R64)),"")</f>
        <v/>
      </c>
      <c r="M64" s="54" t="str">
        <f>IF(TN_Liste[[#This Row],[förd.f]]=1,Deckblatt!$C$16-TN_Liste[[#This Row],[Tage abwesend]],"")</f>
        <v/>
      </c>
      <c r="N64" s="54" t="b">
        <f>TN_Liste[[#This Row],[Leiter ja/nein]]="ja"</f>
        <v>0</v>
      </c>
      <c r="O64" s="54" t="b">
        <f>AND($C$4&lt;&gt;3,TN_Liste[[#This Row],[Alter]]&gt;=6,TN_Liste[[#This Row],[Alter]]&lt;21)</f>
        <v>0</v>
      </c>
      <c r="P64" s="54" t="b">
        <f>AND($C$4=3,TN_Liste[[#This Row],[Alter]]&gt;=13,TN_Liste[[#This Row],[Alter]]&lt;&gt;"")</f>
        <v>0</v>
      </c>
      <c r="Q64" s="54" t="b">
        <f>AND($C$4&lt;&gt;3,TN_Liste[[#This Row],[Alter]]&gt;=21,TN_Liste[[#This Row],[Alter]]&lt;27,TN_Liste[[#This Row],[TN ff ü20*]]="ja")</f>
        <v>0</v>
      </c>
      <c r="R64" s="54" t="b">
        <f>TRUE</f>
        <v>1</v>
      </c>
      <c r="S64" s="10" t="b">
        <f>AND(TN_Liste[[#This Row],[TN ff ü20*]]="ja",TN_Liste[[#This Row],[Leiter ja/nein]]="ja")</f>
        <v>0</v>
      </c>
      <c r="T64" s="10" t="b">
        <f>AND(TN_Liste[[#This Row],[TN ff ü20*]]="ja",TN_Liste[[#This Row],[Alter]]&gt;=27,$C$4&lt;&gt;3)</f>
        <v>0</v>
      </c>
      <c r="U64" s="10" t="b">
        <f>TN_Liste[[#This Row],[Alter]]&lt;6</f>
        <v>0</v>
      </c>
      <c r="V64" s="54" t="b">
        <f>TN_Liste[[#This Row],[Art nicht 3 + Ü20 - U27 + TN ff "ja"]]</f>
        <v>0</v>
      </c>
      <c r="W64" s="242" t="b">
        <f>AND(TN_Liste[[#This Row],[Alter]]&gt;99,TN_Liste[[#This Row],[Alter]]&lt;&gt;"")</f>
        <v>0</v>
      </c>
      <c r="Y64" t="str" cm="1">
        <f t="array" ref="Y64">IFERROR(INDEX($S$4:$W$4,_xlfn.XMATCH(TRUE,S64:W64)),"")</f>
        <v/>
      </c>
    </row>
    <row r="65" spans="1:25" ht="15" customHeight="1" x14ac:dyDescent="0.25">
      <c r="A65" s="10" t="str">
        <f>IF(TN_Liste[[#This Row],[Vorname]]="","",A64+1)</f>
        <v/>
      </c>
      <c r="B65" s="44"/>
      <c r="C65" s="44"/>
      <c r="D65" s="43"/>
      <c r="E65" s="45"/>
      <c r="F65" s="46"/>
      <c r="G65" s="43"/>
      <c r="H65" s="224"/>
      <c r="I65" s="43"/>
      <c r="J65" s="43"/>
      <c r="K65" s="157" t="str">
        <f>IF(TN_Liste[[#This Row],[Geburts- datum]]="","",ROUNDDOWN(YEARFRAC(TN_Liste[[#This Row],[Geburts- datum]],$E$4),0))</f>
        <v/>
      </c>
      <c r="L65" s="54" t="str" cm="1">
        <f t="array" ref="L65">IF(TN_Liste[[#This Row],[Alter]]&lt;&gt;"",INDEX($N$4:$R$4,_xlfn.XMATCH(TRUE,N65:R65)),"")</f>
        <v/>
      </c>
      <c r="M65" s="54" t="str">
        <f>IF(TN_Liste[[#This Row],[förd.f]]=1,Deckblatt!$C$16-TN_Liste[[#This Row],[Tage abwesend]],"")</f>
        <v/>
      </c>
      <c r="N65" s="54" t="b">
        <f>TN_Liste[[#This Row],[Leiter ja/nein]]="ja"</f>
        <v>0</v>
      </c>
      <c r="O65" s="54" t="b">
        <f>AND($C$4&lt;&gt;3,TN_Liste[[#This Row],[Alter]]&gt;=6,TN_Liste[[#This Row],[Alter]]&lt;21)</f>
        <v>0</v>
      </c>
      <c r="P65" s="54" t="b">
        <f>AND($C$4=3,TN_Liste[[#This Row],[Alter]]&gt;=13,TN_Liste[[#This Row],[Alter]]&lt;&gt;"")</f>
        <v>0</v>
      </c>
      <c r="Q65" s="54" t="b">
        <f>AND($C$4&lt;&gt;3,TN_Liste[[#This Row],[Alter]]&gt;=21,TN_Liste[[#This Row],[Alter]]&lt;27,TN_Liste[[#This Row],[TN ff ü20*]]="ja")</f>
        <v>0</v>
      </c>
      <c r="R65" s="54" t="b">
        <f>TRUE</f>
        <v>1</v>
      </c>
      <c r="S65" s="10" t="b">
        <f>AND(TN_Liste[[#This Row],[TN ff ü20*]]="ja",TN_Liste[[#This Row],[Leiter ja/nein]]="ja")</f>
        <v>0</v>
      </c>
      <c r="T65" s="10" t="b">
        <f>AND(TN_Liste[[#This Row],[TN ff ü20*]]="ja",TN_Liste[[#This Row],[Alter]]&gt;=27,$C$4&lt;&gt;3)</f>
        <v>0</v>
      </c>
      <c r="U65" s="10" t="b">
        <f>TN_Liste[[#This Row],[Alter]]&lt;6</f>
        <v>0</v>
      </c>
      <c r="V65" s="54" t="b">
        <f>TN_Liste[[#This Row],[Art nicht 3 + Ü20 - U27 + TN ff "ja"]]</f>
        <v>0</v>
      </c>
      <c r="W65" s="242" t="b">
        <f>AND(TN_Liste[[#This Row],[Alter]]&gt;99,TN_Liste[[#This Row],[Alter]]&lt;&gt;"")</f>
        <v>0</v>
      </c>
      <c r="Y65" t="str" cm="1">
        <f t="array" ref="Y65">IFERROR(INDEX($S$4:$W$4,_xlfn.XMATCH(TRUE,S65:W65)),"")</f>
        <v/>
      </c>
    </row>
    <row r="66" spans="1:25" ht="15" customHeight="1" x14ac:dyDescent="0.25">
      <c r="A66" s="10" t="str">
        <f>IF(TN_Liste[[#This Row],[Vorname]]="","",A65+1)</f>
        <v/>
      </c>
      <c r="B66" s="44"/>
      <c r="C66" s="44"/>
      <c r="D66" s="43"/>
      <c r="E66" s="45"/>
      <c r="F66" s="46"/>
      <c r="G66" s="43"/>
      <c r="H66" s="224"/>
      <c r="I66" s="43"/>
      <c r="J66" s="43"/>
      <c r="K66" s="157" t="str">
        <f>IF(TN_Liste[[#This Row],[Geburts- datum]]="","",ROUNDDOWN(YEARFRAC(TN_Liste[[#This Row],[Geburts- datum]],$E$4),0))</f>
        <v/>
      </c>
      <c r="L66" s="54" t="str" cm="1">
        <f t="array" ref="L66">IF(TN_Liste[[#This Row],[Alter]]&lt;&gt;"",INDEX($N$4:$R$4,_xlfn.XMATCH(TRUE,N66:R66)),"")</f>
        <v/>
      </c>
      <c r="M66" s="54" t="str">
        <f>IF(TN_Liste[[#This Row],[förd.f]]=1,Deckblatt!$C$16-TN_Liste[[#This Row],[Tage abwesend]],"")</f>
        <v/>
      </c>
      <c r="N66" s="54" t="b">
        <f>TN_Liste[[#This Row],[Leiter ja/nein]]="ja"</f>
        <v>0</v>
      </c>
      <c r="O66" s="54" t="b">
        <f>AND($C$4&lt;&gt;3,TN_Liste[[#This Row],[Alter]]&gt;=6,TN_Liste[[#This Row],[Alter]]&lt;21)</f>
        <v>0</v>
      </c>
      <c r="P66" s="54" t="b">
        <f>AND($C$4=3,TN_Liste[[#This Row],[Alter]]&gt;=13,TN_Liste[[#This Row],[Alter]]&lt;&gt;"")</f>
        <v>0</v>
      </c>
      <c r="Q66" s="54" t="b">
        <f>AND($C$4&lt;&gt;3,TN_Liste[[#This Row],[Alter]]&gt;=21,TN_Liste[[#This Row],[Alter]]&lt;27,TN_Liste[[#This Row],[TN ff ü20*]]="ja")</f>
        <v>0</v>
      </c>
      <c r="R66" s="54" t="b">
        <f>TRUE</f>
        <v>1</v>
      </c>
      <c r="S66" s="10" t="b">
        <f>AND(TN_Liste[[#This Row],[TN ff ü20*]]="ja",TN_Liste[[#This Row],[Leiter ja/nein]]="ja")</f>
        <v>0</v>
      </c>
      <c r="T66" s="10" t="b">
        <f>AND(TN_Liste[[#This Row],[TN ff ü20*]]="ja",TN_Liste[[#This Row],[Alter]]&gt;=27,$C$4&lt;&gt;3)</f>
        <v>0</v>
      </c>
      <c r="U66" s="10" t="b">
        <f>TN_Liste[[#This Row],[Alter]]&lt;6</f>
        <v>0</v>
      </c>
      <c r="V66" s="54" t="b">
        <f>TN_Liste[[#This Row],[Art nicht 3 + Ü20 - U27 + TN ff "ja"]]</f>
        <v>0</v>
      </c>
      <c r="W66" s="242" t="b">
        <f>AND(TN_Liste[[#This Row],[Alter]]&gt;99,TN_Liste[[#This Row],[Alter]]&lt;&gt;"")</f>
        <v>0</v>
      </c>
      <c r="Y66" t="str" cm="1">
        <f t="array" ref="Y66">IFERROR(INDEX($S$4:$W$4,_xlfn.XMATCH(TRUE,S66:W66)),"")</f>
        <v/>
      </c>
    </row>
    <row r="67" spans="1:25" ht="15" customHeight="1" x14ac:dyDescent="0.25">
      <c r="A67" s="10" t="str">
        <f>IF(TN_Liste[[#This Row],[Vorname]]="","",A66+1)</f>
        <v/>
      </c>
      <c r="B67" s="44"/>
      <c r="C67" s="44"/>
      <c r="D67" s="43"/>
      <c r="E67" s="45"/>
      <c r="F67" s="46"/>
      <c r="G67" s="43"/>
      <c r="H67" s="224"/>
      <c r="I67" s="43"/>
      <c r="J67" s="43"/>
      <c r="K67" s="157" t="str">
        <f>IF(TN_Liste[[#This Row],[Geburts- datum]]="","",ROUNDDOWN(YEARFRAC(TN_Liste[[#This Row],[Geburts- datum]],$E$4),0))</f>
        <v/>
      </c>
      <c r="L67" s="54" t="str" cm="1">
        <f t="array" ref="L67">IF(TN_Liste[[#This Row],[Alter]]&lt;&gt;"",INDEX($N$4:$R$4,_xlfn.XMATCH(TRUE,N67:R67)),"")</f>
        <v/>
      </c>
      <c r="M67" s="54" t="str">
        <f>IF(TN_Liste[[#This Row],[förd.f]]=1,Deckblatt!$C$16-TN_Liste[[#This Row],[Tage abwesend]],"")</f>
        <v/>
      </c>
      <c r="N67" s="54" t="b">
        <f>TN_Liste[[#This Row],[Leiter ja/nein]]="ja"</f>
        <v>0</v>
      </c>
      <c r="O67" s="54" t="b">
        <f>AND($C$4&lt;&gt;3,TN_Liste[[#This Row],[Alter]]&gt;=6,TN_Liste[[#This Row],[Alter]]&lt;21)</f>
        <v>0</v>
      </c>
      <c r="P67" s="54" t="b">
        <f>AND($C$4=3,TN_Liste[[#This Row],[Alter]]&gt;=13,TN_Liste[[#This Row],[Alter]]&lt;&gt;"")</f>
        <v>0</v>
      </c>
      <c r="Q67" s="54" t="b">
        <f>AND($C$4&lt;&gt;3,TN_Liste[[#This Row],[Alter]]&gt;=21,TN_Liste[[#This Row],[Alter]]&lt;27,TN_Liste[[#This Row],[TN ff ü20*]]="ja")</f>
        <v>0</v>
      </c>
      <c r="R67" s="54" t="b">
        <f>TRUE</f>
        <v>1</v>
      </c>
      <c r="S67" s="10" t="b">
        <f>AND(TN_Liste[[#This Row],[TN ff ü20*]]="ja",TN_Liste[[#This Row],[Leiter ja/nein]]="ja")</f>
        <v>0</v>
      </c>
      <c r="T67" s="10" t="b">
        <f>AND(TN_Liste[[#This Row],[TN ff ü20*]]="ja",TN_Liste[[#This Row],[Alter]]&gt;=27,$C$4&lt;&gt;3)</f>
        <v>0</v>
      </c>
      <c r="U67" s="10" t="b">
        <f>TN_Liste[[#This Row],[Alter]]&lt;6</f>
        <v>0</v>
      </c>
      <c r="V67" s="54" t="b">
        <f>TN_Liste[[#This Row],[Art nicht 3 + Ü20 - U27 + TN ff "ja"]]</f>
        <v>0</v>
      </c>
      <c r="W67" s="242" t="b">
        <f>AND(TN_Liste[[#This Row],[Alter]]&gt;99,TN_Liste[[#This Row],[Alter]]&lt;&gt;"")</f>
        <v>0</v>
      </c>
      <c r="Y67" t="str" cm="1">
        <f t="array" ref="Y67">IFERROR(INDEX($S$4:$W$4,_xlfn.XMATCH(TRUE,S67:W67)),"")</f>
        <v/>
      </c>
    </row>
    <row r="68" spans="1:25" ht="15" customHeight="1" x14ac:dyDescent="0.25">
      <c r="A68" s="10" t="str">
        <f>IF(TN_Liste[[#This Row],[Vorname]]="","",A67+1)</f>
        <v/>
      </c>
      <c r="B68" s="44"/>
      <c r="C68" s="44"/>
      <c r="D68" s="43"/>
      <c r="E68" s="45"/>
      <c r="F68" s="46"/>
      <c r="G68" s="43"/>
      <c r="H68" s="224"/>
      <c r="I68" s="43"/>
      <c r="J68" s="43"/>
      <c r="K68" s="157" t="str">
        <f>IF(TN_Liste[[#This Row],[Geburts- datum]]="","",ROUNDDOWN(YEARFRAC(TN_Liste[[#This Row],[Geburts- datum]],$E$4),0))</f>
        <v/>
      </c>
      <c r="L68" s="54" t="str" cm="1">
        <f t="array" ref="L68">IF(TN_Liste[[#This Row],[Alter]]&lt;&gt;"",INDEX($N$4:$R$4,_xlfn.XMATCH(TRUE,N68:R68)),"")</f>
        <v/>
      </c>
      <c r="M68" s="54" t="str">
        <f>IF(TN_Liste[[#This Row],[förd.f]]=1,Deckblatt!$C$16-TN_Liste[[#This Row],[Tage abwesend]],"")</f>
        <v/>
      </c>
      <c r="N68" s="54" t="b">
        <f>TN_Liste[[#This Row],[Leiter ja/nein]]="ja"</f>
        <v>0</v>
      </c>
      <c r="O68" s="54" t="b">
        <f>AND($C$4&lt;&gt;3,TN_Liste[[#This Row],[Alter]]&gt;=6,TN_Liste[[#This Row],[Alter]]&lt;21)</f>
        <v>0</v>
      </c>
      <c r="P68" s="54" t="b">
        <f>AND($C$4=3,TN_Liste[[#This Row],[Alter]]&gt;=13,TN_Liste[[#This Row],[Alter]]&lt;&gt;"")</f>
        <v>0</v>
      </c>
      <c r="Q68" s="54" t="b">
        <f>AND($C$4&lt;&gt;3,TN_Liste[[#This Row],[Alter]]&gt;=21,TN_Liste[[#This Row],[Alter]]&lt;27,TN_Liste[[#This Row],[TN ff ü20*]]="ja")</f>
        <v>0</v>
      </c>
      <c r="R68" s="54" t="b">
        <f>TRUE</f>
        <v>1</v>
      </c>
      <c r="S68" s="10" t="b">
        <f>AND(TN_Liste[[#This Row],[TN ff ü20*]]="ja",TN_Liste[[#This Row],[Leiter ja/nein]]="ja")</f>
        <v>0</v>
      </c>
      <c r="T68" s="10" t="b">
        <f>AND(TN_Liste[[#This Row],[TN ff ü20*]]="ja",TN_Liste[[#This Row],[Alter]]&gt;=27,$C$4&lt;&gt;3)</f>
        <v>0</v>
      </c>
      <c r="U68" s="10" t="b">
        <f>TN_Liste[[#This Row],[Alter]]&lt;6</f>
        <v>0</v>
      </c>
      <c r="V68" s="54" t="b">
        <f>TN_Liste[[#This Row],[Art nicht 3 + Ü20 - U27 + TN ff "ja"]]</f>
        <v>0</v>
      </c>
      <c r="W68" s="242" t="b">
        <f>AND(TN_Liste[[#This Row],[Alter]]&gt;99,TN_Liste[[#This Row],[Alter]]&lt;&gt;"")</f>
        <v>0</v>
      </c>
      <c r="Y68" t="str" cm="1">
        <f t="array" ref="Y68">IFERROR(INDEX($S$4:$W$4,_xlfn.XMATCH(TRUE,S68:W68)),"")</f>
        <v/>
      </c>
    </row>
    <row r="69" spans="1:25" ht="15" customHeight="1" x14ac:dyDescent="0.25">
      <c r="A69" s="10" t="str">
        <f>IF(TN_Liste[[#This Row],[Vorname]]="","",A68+1)</f>
        <v/>
      </c>
      <c r="B69" s="44"/>
      <c r="C69" s="44"/>
      <c r="D69" s="43"/>
      <c r="E69" s="45"/>
      <c r="F69" s="46"/>
      <c r="G69" s="43"/>
      <c r="H69" s="224"/>
      <c r="I69" s="43"/>
      <c r="J69" s="43"/>
      <c r="K69" s="157" t="str">
        <f>IF(TN_Liste[[#This Row],[Geburts- datum]]="","",ROUNDDOWN(YEARFRAC(TN_Liste[[#This Row],[Geburts- datum]],$E$4),0))</f>
        <v/>
      </c>
      <c r="L69" s="54" t="str" cm="1">
        <f t="array" ref="L69">IF(TN_Liste[[#This Row],[Alter]]&lt;&gt;"",INDEX($N$4:$R$4,_xlfn.XMATCH(TRUE,N69:R69)),"")</f>
        <v/>
      </c>
      <c r="M69" s="54" t="str">
        <f>IF(TN_Liste[[#This Row],[förd.f]]=1,Deckblatt!$C$16-TN_Liste[[#This Row],[Tage abwesend]],"")</f>
        <v/>
      </c>
      <c r="N69" s="54" t="b">
        <f>TN_Liste[[#This Row],[Leiter ja/nein]]="ja"</f>
        <v>0</v>
      </c>
      <c r="O69" s="54" t="b">
        <f>AND($C$4&lt;&gt;3,TN_Liste[[#This Row],[Alter]]&gt;=6,TN_Liste[[#This Row],[Alter]]&lt;21)</f>
        <v>0</v>
      </c>
      <c r="P69" s="54" t="b">
        <f>AND($C$4=3,TN_Liste[[#This Row],[Alter]]&gt;=13,TN_Liste[[#This Row],[Alter]]&lt;&gt;"")</f>
        <v>0</v>
      </c>
      <c r="Q69" s="54" t="b">
        <f>AND($C$4&lt;&gt;3,TN_Liste[[#This Row],[Alter]]&gt;=21,TN_Liste[[#This Row],[Alter]]&lt;27,TN_Liste[[#This Row],[TN ff ü20*]]="ja")</f>
        <v>0</v>
      </c>
      <c r="R69" s="54" t="b">
        <f>TRUE</f>
        <v>1</v>
      </c>
      <c r="S69" s="10" t="b">
        <f>AND(TN_Liste[[#This Row],[TN ff ü20*]]="ja",TN_Liste[[#This Row],[Leiter ja/nein]]="ja")</f>
        <v>0</v>
      </c>
      <c r="T69" s="10" t="b">
        <f>AND(TN_Liste[[#This Row],[TN ff ü20*]]="ja",TN_Liste[[#This Row],[Alter]]&gt;=27,$C$4&lt;&gt;3)</f>
        <v>0</v>
      </c>
      <c r="U69" s="10" t="b">
        <f>TN_Liste[[#This Row],[Alter]]&lt;6</f>
        <v>0</v>
      </c>
      <c r="V69" s="54" t="b">
        <f>TN_Liste[[#This Row],[Art nicht 3 + Ü20 - U27 + TN ff "ja"]]</f>
        <v>0</v>
      </c>
      <c r="W69" s="242" t="b">
        <f>AND(TN_Liste[[#This Row],[Alter]]&gt;99,TN_Liste[[#This Row],[Alter]]&lt;&gt;"")</f>
        <v>0</v>
      </c>
      <c r="Y69" t="str" cm="1">
        <f t="array" ref="Y69">IFERROR(INDEX($S$4:$W$4,_xlfn.XMATCH(TRUE,S69:W69)),"")</f>
        <v/>
      </c>
    </row>
    <row r="70" spans="1:25" ht="15" customHeight="1" x14ac:dyDescent="0.25">
      <c r="A70" s="10" t="str">
        <f>IF(TN_Liste[[#This Row],[Vorname]]="","",A69+1)</f>
        <v/>
      </c>
      <c r="B70" s="44"/>
      <c r="C70" s="44"/>
      <c r="D70" s="43"/>
      <c r="E70" s="45"/>
      <c r="F70" s="46"/>
      <c r="G70" s="43"/>
      <c r="H70" s="224"/>
      <c r="I70" s="43"/>
      <c r="J70" s="43"/>
      <c r="K70" s="157" t="str">
        <f>IF(TN_Liste[[#This Row],[Geburts- datum]]="","",ROUNDDOWN(YEARFRAC(TN_Liste[[#This Row],[Geburts- datum]],$E$4),0))</f>
        <v/>
      </c>
      <c r="L70" s="54" t="str" cm="1">
        <f t="array" ref="L70">IF(TN_Liste[[#This Row],[Alter]]&lt;&gt;"",INDEX($N$4:$R$4,_xlfn.XMATCH(TRUE,N70:R70)),"")</f>
        <v/>
      </c>
      <c r="M70" s="54" t="str">
        <f>IF(TN_Liste[[#This Row],[förd.f]]=1,Deckblatt!$C$16-TN_Liste[[#This Row],[Tage abwesend]],"")</f>
        <v/>
      </c>
      <c r="N70" s="54" t="b">
        <f>TN_Liste[[#This Row],[Leiter ja/nein]]="ja"</f>
        <v>0</v>
      </c>
      <c r="O70" s="54" t="b">
        <f>AND($C$4&lt;&gt;3,TN_Liste[[#This Row],[Alter]]&gt;=6,TN_Liste[[#This Row],[Alter]]&lt;21)</f>
        <v>0</v>
      </c>
      <c r="P70" s="54" t="b">
        <f>AND($C$4=3,TN_Liste[[#This Row],[Alter]]&gt;=13,TN_Liste[[#This Row],[Alter]]&lt;&gt;"")</f>
        <v>0</v>
      </c>
      <c r="Q70" s="54" t="b">
        <f>AND($C$4&lt;&gt;3,TN_Liste[[#This Row],[Alter]]&gt;=21,TN_Liste[[#This Row],[Alter]]&lt;27,TN_Liste[[#This Row],[TN ff ü20*]]="ja")</f>
        <v>0</v>
      </c>
      <c r="R70" s="54" t="b">
        <f>TRUE</f>
        <v>1</v>
      </c>
      <c r="S70" s="10" t="b">
        <f>AND(TN_Liste[[#This Row],[TN ff ü20*]]="ja",TN_Liste[[#This Row],[Leiter ja/nein]]="ja")</f>
        <v>0</v>
      </c>
      <c r="T70" s="10" t="b">
        <f>AND(TN_Liste[[#This Row],[TN ff ü20*]]="ja",TN_Liste[[#This Row],[Alter]]&gt;=27,$C$4&lt;&gt;3)</f>
        <v>0</v>
      </c>
      <c r="U70" s="10" t="b">
        <f>TN_Liste[[#This Row],[Alter]]&lt;6</f>
        <v>0</v>
      </c>
      <c r="V70" s="54" t="b">
        <f>TN_Liste[[#This Row],[Art nicht 3 + Ü20 - U27 + TN ff "ja"]]</f>
        <v>0</v>
      </c>
      <c r="W70" s="242" t="b">
        <f>AND(TN_Liste[[#This Row],[Alter]]&gt;99,TN_Liste[[#This Row],[Alter]]&lt;&gt;"")</f>
        <v>0</v>
      </c>
      <c r="Y70" t="str" cm="1">
        <f t="array" ref="Y70">IFERROR(INDEX($S$4:$W$4,_xlfn.XMATCH(TRUE,S70:W70)),"")</f>
        <v/>
      </c>
    </row>
    <row r="71" spans="1:25" ht="15" customHeight="1" x14ac:dyDescent="0.25">
      <c r="A71" s="10" t="str">
        <f>IF(TN_Liste[[#This Row],[Vorname]]="","",A70+1)</f>
        <v/>
      </c>
      <c r="B71" s="44"/>
      <c r="C71" s="44"/>
      <c r="D71" s="43"/>
      <c r="E71" s="45"/>
      <c r="F71" s="46"/>
      <c r="G71" s="43"/>
      <c r="H71" s="224"/>
      <c r="I71" s="43"/>
      <c r="J71" s="43"/>
      <c r="K71" s="157" t="str">
        <f>IF(TN_Liste[[#This Row],[Geburts- datum]]="","",ROUNDDOWN(YEARFRAC(TN_Liste[[#This Row],[Geburts- datum]],$E$4),0))</f>
        <v/>
      </c>
      <c r="L71" s="54" t="str" cm="1">
        <f t="array" ref="L71">IF(TN_Liste[[#This Row],[Alter]]&lt;&gt;"",INDEX($N$4:$R$4,_xlfn.XMATCH(TRUE,N71:R71)),"")</f>
        <v/>
      </c>
      <c r="M71" s="54" t="str">
        <f>IF(TN_Liste[[#This Row],[förd.f]]=1,Deckblatt!$C$16-TN_Liste[[#This Row],[Tage abwesend]],"")</f>
        <v/>
      </c>
      <c r="N71" s="54" t="b">
        <f>TN_Liste[[#This Row],[Leiter ja/nein]]="ja"</f>
        <v>0</v>
      </c>
      <c r="O71" s="54" t="b">
        <f>AND($C$4&lt;&gt;3,TN_Liste[[#This Row],[Alter]]&gt;=6,TN_Liste[[#This Row],[Alter]]&lt;21)</f>
        <v>0</v>
      </c>
      <c r="P71" s="54" t="b">
        <f>AND($C$4=3,TN_Liste[[#This Row],[Alter]]&gt;=13,TN_Liste[[#This Row],[Alter]]&lt;&gt;"")</f>
        <v>0</v>
      </c>
      <c r="Q71" s="54" t="b">
        <f>AND($C$4&lt;&gt;3,TN_Liste[[#This Row],[Alter]]&gt;=21,TN_Liste[[#This Row],[Alter]]&lt;27,TN_Liste[[#This Row],[TN ff ü20*]]="ja")</f>
        <v>0</v>
      </c>
      <c r="R71" s="54" t="b">
        <f>TRUE</f>
        <v>1</v>
      </c>
      <c r="S71" s="10" t="b">
        <f>AND(TN_Liste[[#This Row],[TN ff ü20*]]="ja",TN_Liste[[#This Row],[Leiter ja/nein]]="ja")</f>
        <v>0</v>
      </c>
      <c r="T71" s="10" t="b">
        <f>AND(TN_Liste[[#This Row],[TN ff ü20*]]="ja",TN_Liste[[#This Row],[Alter]]&gt;=27,$C$4&lt;&gt;3)</f>
        <v>0</v>
      </c>
      <c r="U71" s="10" t="b">
        <f>TN_Liste[[#This Row],[Alter]]&lt;6</f>
        <v>0</v>
      </c>
      <c r="V71" s="54" t="b">
        <f>TN_Liste[[#This Row],[Art nicht 3 + Ü20 - U27 + TN ff "ja"]]</f>
        <v>0</v>
      </c>
      <c r="W71" s="242" t="b">
        <f>AND(TN_Liste[[#This Row],[Alter]]&gt;99,TN_Liste[[#This Row],[Alter]]&lt;&gt;"")</f>
        <v>0</v>
      </c>
      <c r="Y71" t="str" cm="1">
        <f t="array" ref="Y71">IFERROR(INDEX($S$4:$W$4,_xlfn.XMATCH(TRUE,S71:W71)),"")</f>
        <v/>
      </c>
    </row>
    <row r="72" spans="1:25" ht="15" customHeight="1" x14ac:dyDescent="0.25">
      <c r="A72" s="10" t="str">
        <f>IF(TN_Liste[[#This Row],[Vorname]]="","",A71+1)</f>
        <v/>
      </c>
      <c r="B72" s="44"/>
      <c r="C72" s="44"/>
      <c r="D72" s="43"/>
      <c r="E72" s="45"/>
      <c r="F72" s="46"/>
      <c r="G72" s="43"/>
      <c r="H72" s="224"/>
      <c r="I72" s="43"/>
      <c r="J72" s="43"/>
      <c r="K72" s="157" t="str">
        <f>IF(TN_Liste[[#This Row],[Geburts- datum]]="","",ROUNDDOWN(YEARFRAC(TN_Liste[[#This Row],[Geburts- datum]],$E$4),0))</f>
        <v/>
      </c>
      <c r="L72" s="54" t="str" cm="1">
        <f t="array" ref="L72">IF(TN_Liste[[#This Row],[Alter]]&lt;&gt;"",INDEX($N$4:$R$4,_xlfn.XMATCH(TRUE,N72:R72)),"")</f>
        <v/>
      </c>
      <c r="M72" s="54" t="str">
        <f>IF(TN_Liste[[#This Row],[förd.f]]=1,Deckblatt!$C$16-TN_Liste[[#This Row],[Tage abwesend]],"")</f>
        <v/>
      </c>
      <c r="N72" s="54" t="b">
        <f>TN_Liste[[#This Row],[Leiter ja/nein]]="ja"</f>
        <v>0</v>
      </c>
      <c r="O72" s="54" t="b">
        <f>AND($C$4&lt;&gt;3,TN_Liste[[#This Row],[Alter]]&gt;=6,TN_Liste[[#This Row],[Alter]]&lt;21)</f>
        <v>0</v>
      </c>
      <c r="P72" s="54" t="b">
        <f>AND($C$4=3,TN_Liste[[#This Row],[Alter]]&gt;=13,TN_Liste[[#This Row],[Alter]]&lt;&gt;"")</f>
        <v>0</v>
      </c>
      <c r="Q72" s="54" t="b">
        <f>AND($C$4&lt;&gt;3,TN_Liste[[#This Row],[Alter]]&gt;=21,TN_Liste[[#This Row],[Alter]]&lt;27,TN_Liste[[#This Row],[TN ff ü20*]]="ja")</f>
        <v>0</v>
      </c>
      <c r="R72" s="54" t="b">
        <f>TRUE</f>
        <v>1</v>
      </c>
      <c r="S72" s="10" t="b">
        <f>AND(TN_Liste[[#This Row],[TN ff ü20*]]="ja",TN_Liste[[#This Row],[Leiter ja/nein]]="ja")</f>
        <v>0</v>
      </c>
      <c r="T72" s="10" t="b">
        <f>AND(TN_Liste[[#This Row],[TN ff ü20*]]="ja",TN_Liste[[#This Row],[Alter]]&gt;=27,$C$4&lt;&gt;3)</f>
        <v>0</v>
      </c>
      <c r="U72" s="10" t="b">
        <f>TN_Liste[[#This Row],[Alter]]&lt;6</f>
        <v>0</v>
      </c>
      <c r="V72" s="54" t="b">
        <f>TN_Liste[[#This Row],[Art nicht 3 + Ü20 - U27 + TN ff "ja"]]</f>
        <v>0</v>
      </c>
      <c r="W72" s="242" t="b">
        <f>AND(TN_Liste[[#This Row],[Alter]]&gt;99,TN_Liste[[#This Row],[Alter]]&lt;&gt;"")</f>
        <v>0</v>
      </c>
      <c r="Y72" t="str" cm="1">
        <f t="array" ref="Y72">IFERROR(INDEX($S$4:$W$4,_xlfn.XMATCH(TRUE,S72:W72)),"")</f>
        <v/>
      </c>
    </row>
    <row r="73" spans="1:25" ht="15" customHeight="1" x14ac:dyDescent="0.25">
      <c r="A73" s="10" t="str">
        <f>IF(TN_Liste[[#This Row],[Vorname]]="","",A72+1)</f>
        <v/>
      </c>
      <c r="B73" s="44"/>
      <c r="C73" s="44"/>
      <c r="D73" s="43"/>
      <c r="E73" s="45"/>
      <c r="F73" s="46"/>
      <c r="G73" s="43"/>
      <c r="H73" s="224"/>
      <c r="I73" s="43"/>
      <c r="J73" s="43"/>
      <c r="K73" s="157" t="str">
        <f>IF(TN_Liste[[#This Row],[Geburts- datum]]="","",ROUNDDOWN(YEARFRAC(TN_Liste[[#This Row],[Geburts- datum]],$E$4),0))</f>
        <v/>
      </c>
      <c r="L73" s="54" t="str" cm="1">
        <f t="array" ref="L73">IF(TN_Liste[[#This Row],[Alter]]&lt;&gt;"",INDEX($N$4:$R$4,_xlfn.XMATCH(TRUE,N73:R73)),"")</f>
        <v/>
      </c>
      <c r="M73" s="54" t="str">
        <f>IF(TN_Liste[[#This Row],[förd.f]]=1,Deckblatt!$C$16-TN_Liste[[#This Row],[Tage abwesend]],"")</f>
        <v/>
      </c>
      <c r="N73" s="54" t="b">
        <f>TN_Liste[[#This Row],[Leiter ja/nein]]="ja"</f>
        <v>0</v>
      </c>
      <c r="O73" s="54" t="b">
        <f>AND($C$4&lt;&gt;3,TN_Liste[[#This Row],[Alter]]&gt;=6,TN_Liste[[#This Row],[Alter]]&lt;21)</f>
        <v>0</v>
      </c>
      <c r="P73" s="54" t="b">
        <f>AND($C$4=3,TN_Liste[[#This Row],[Alter]]&gt;=13,TN_Liste[[#This Row],[Alter]]&lt;&gt;"")</f>
        <v>0</v>
      </c>
      <c r="Q73" s="54" t="b">
        <f>AND($C$4&lt;&gt;3,TN_Liste[[#This Row],[Alter]]&gt;=21,TN_Liste[[#This Row],[Alter]]&lt;27,TN_Liste[[#This Row],[TN ff ü20*]]="ja")</f>
        <v>0</v>
      </c>
      <c r="R73" s="54" t="b">
        <f>TRUE</f>
        <v>1</v>
      </c>
      <c r="S73" s="10" t="b">
        <f>AND(TN_Liste[[#This Row],[TN ff ü20*]]="ja",TN_Liste[[#This Row],[Leiter ja/nein]]="ja")</f>
        <v>0</v>
      </c>
      <c r="T73" s="10" t="b">
        <f>AND(TN_Liste[[#This Row],[TN ff ü20*]]="ja",TN_Liste[[#This Row],[Alter]]&gt;=27,$C$4&lt;&gt;3)</f>
        <v>0</v>
      </c>
      <c r="U73" s="10" t="b">
        <f>TN_Liste[[#This Row],[Alter]]&lt;6</f>
        <v>0</v>
      </c>
      <c r="V73" s="54" t="b">
        <f>TN_Liste[[#This Row],[Art nicht 3 + Ü20 - U27 + TN ff "ja"]]</f>
        <v>0</v>
      </c>
      <c r="W73" s="242" t="b">
        <f>AND(TN_Liste[[#This Row],[Alter]]&gt;99,TN_Liste[[#This Row],[Alter]]&lt;&gt;"")</f>
        <v>0</v>
      </c>
      <c r="Y73" t="str" cm="1">
        <f t="array" ref="Y73">IFERROR(INDEX($S$4:$W$4,_xlfn.XMATCH(TRUE,S73:W73)),"")</f>
        <v/>
      </c>
    </row>
    <row r="74" spans="1:25" ht="15" customHeight="1" x14ac:dyDescent="0.25">
      <c r="A74" s="10" t="str">
        <f>IF(TN_Liste[[#This Row],[Vorname]]="","",A73+1)</f>
        <v/>
      </c>
      <c r="B74" s="44"/>
      <c r="C74" s="44"/>
      <c r="D74" s="43"/>
      <c r="E74" s="45"/>
      <c r="F74" s="46"/>
      <c r="G74" s="43"/>
      <c r="H74" s="224"/>
      <c r="I74" s="43"/>
      <c r="J74" s="43"/>
      <c r="K74" s="157" t="str">
        <f>IF(TN_Liste[[#This Row],[Geburts- datum]]="","",ROUNDDOWN(YEARFRAC(TN_Liste[[#This Row],[Geburts- datum]],$E$4),0))</f>
        <v/>
      </c>
      <c r="L74" s="54" t="str" cm="1">
        <f t="array" ref="L74">IF(TN_Liste[[#This Row],[Alter]]&lt;&gt;"",INDEX($N$4:$R$4,_xlfn.XMATCH(TRUE,N74:R74)),"")</f>
        <v/>
      </c>
      <c r="M74" s="54" t="str">
        <f>IF(TN_Liste[[#This Row],[förd.f]]=1,Deckblatt!$C$16-TN_Liste[[#This Row],[Tage abwesend]],"")</f>
        <v/>
      </c>
      <c r="N74" s="54" t="b">
        <f>TN_Liste[[#This Row],[Leiter ja/nein]]="ja"</f>
        <v>0</v>
      </c>
      <c r="O74" s="54" t="b">
        <f>AND($C$4&lt;&gt;3,TN_Liste[[#This Row],[Alter]]&gt;=6,TN_Liste[[#This Row],[Alter]]&lt;21)</f>
        <v>0</v>
      </c>
      <c r="P74" s="54" t="b">
        <f>AND($C$4=3,TN_Liste[[#This Row],[Alter]]&gt;=13,TN_Liste[[#This Row],[Alter]]&lt;&gt;"")</f>
        <v>0</v>
      </c>
      <c r="Q74" s="54" t="b">
        <f>AND($C$4&lt;&gt;3,TN_Liste[[#This Row],[Alter]]&gt;=21,TN_Liste[[#This Row],[Alter]]&lt;27,TN_Liste[[#This Row],[TN ff ü20*]]="ja")</f>
        <v>0</v>
      </c>
      <c r="R74" s="54" t="b">
        <f>TRUE</f>
        <v>1</v>
      </c>
      <c r="S74" s="10" t="b">
        <f>AND(TN_Liste[[#This Row],[TN ff ü20*]]="ja",TN_Liste[[#This Row],[Leiter ja/nein]]="ja")</f>
        <v>0</v>
      </c>
      <c r="T74" s="10" t="b">
        <f>AND(TN_Liste[[#This Row],[TN ff ü20*]]="ja",TN_Liste[[#This Row],[Alter]]&gt;=27,$C$4&lt;&gt;3)</f>
        <v>0</v>
      </c>
      <c r="U74" s="10" t="b">
        <f>TN_Liste[[#This Row],[Alter]]&lt;6</f>
        <v>0</v>
      </c>
      <c r="V74" s="54" t="b">
        <f>TN_Liste[[#This Row],[Art nicht 3 + Ü20 - U27 + TN ff "ja"]]</f>
        <v>0</v>
      </c>
      <c r="W74" s="242" t="b">
        <f>AND(TN_Liste[[#This Row],[Alter]]&gt;99,TN_Liste[[#This Row],[Alter]]&lt;&gt;"")</f>
        <v>0</v>
      </c>
      <c r="Y74" t="str" cm="1">
        <f t="array" ref="Y74">IFERROR(INDEX($S$4:$W$4,_xlfn.XMATCH(TRUE,S74:W74)),"")</f>
        <v/>
      </c>
    </row>
    <row r="75" spans="1:25" ht="15" customHeight="1" x14ac:dyDescent="0.25">
      <c r="A75" s="10" t="str">
        <f>IF(TN_Liste[[#This Row],[Vorname]]="","",A74+1)</f>
        <v/>
      </c>
      <c r="B75" s="44"/>
      <c r="C75" s="44"/>
      <c r="D75" s="43"/>
      <c r="E75" s="45"/>
      <c r="F75" s="46"/>
      <c r="G75" s="43"/>
      <c r="H75" s="224"/>
      <c r="I75" s="43"/>
      <c r="J75" s="43"/>
      <c r="K75" s="157" t="str">
        <f>IF(TN_Liste[[#This Row],[Geburts- datum]]="","",ROUNDDOWN(YEARFRAC(TN_Liste[[#This Row],[Geburts- datum]],$E$4),0))</f>
        <v/>
      </c>
      <c r="L75" s="54" t="str" cm="1">
        <f t="array" ref="L75">IF(TN_Liste[[#This Row],[Alter]]&lt;&gt;"",INDEX($N$4:$R$4,_xlfn.XMATCH(TRUE,N75:R75)),"")</f>
        <v/>
      </c>
      <c r="M75" s="54" t="str">
        <f>IF(TN_Liste[[#This Row],[förd.f]]=1,Deckblatt!$C$16-TN_Liste[[#This Row],[Tage abwesend]],"")</f>
        <v/>
      </c>
      <c r="N75" s="54" t="b">
        <f>TN_Liste[[#This Row],[Leiter ja/nein]]="ja"</f>
        <v>0</v>
      </c>
      <c r="O75" s="54" t="b">
        <f>AND($C$4&lt;&gt;3,TN_Liste[[#This Row],[Alter]]&gt;=6,TN_Liste[[#This Row],[Alter]]&lt;21)</f>
        <v>0</v>
      </c>
      <c r="P75" s="54" t="b">
        <f>AND($C$4=3,TN_Liste[[#This Row],[Alter]]&gt;=13,TN_Liste[[#This Row],[Alter]]&lt;&gt;"")</f>
        <v>0</v>
      </c>
      <c r="Q75" s="54" t="b">
        <f>AND($C$4&lt;&gt;3,TN_Liste[[#This Row],[Alter]]&gt;=21,TN_Liste[[#This Row],[Alter]]&lt;27,TN_Liste[[#This Row],[TN ff ü20*]]="ja")</f>
        <v>0</v>
      </c>
      <c r="R75" s="54" t="b">
        <f>TRUE</f>
        <v>1</v>
      </c>
      <c r="S75" s="10" t="b">
        <f>AND(TN_Liste[[#This Row],[TN ff ü20*]]="ja",TN_Liste[[#This Row],[Leiter ja/nein]]="ja")</f>
        <v>0</v>
      </c>
      <c r="T75" s="10" t="b">
        <f>AND(TN_Liste[[#This Row],[TN ff ü20*]]="ja",TN_Liste[[#This Row],[Alter]]&gt;=27,$C$4&lt;&gt;3)</f>
        <v>0</v>
      </c>
      <c r="U75" s="10" t="b">
        <f>TN_Liste[[#This Row],[Alter]]&lt;6</f>
        <v>0</v>
      </c>
      <c r="V75" s="54" t="b">
        <f>TN_Liste[[#This Row],[Art nicht 3 + Ü20 - U27 + TN ff "ja"]]</f>
        <v>0</v>
      </c>
      <c r="W75" s="242" t="b">
        <f>AND(TN_Liste[[#This Row],[Alter]]&gt;99,TN_Liste[[#This Row],[Alter]]&lt;&gt;"")</f>
        <v>0</v>
      </c>
      <c r="Y75" t="str" cm="1">
        <f t="array" ref="Y75">IFERROR(INDEX($S$4:$W$4,_xlfn.XMATCH(TRUE,S75:W75)),"")</f>
        <v/>
      </c>
    </row>
    <row r="76" spans="1:25" ht="15" customHeight="1" x14ac:dyDescent="0.25">
      <c r="A76" s="10" t="str">
        <f>IF(TN_Liste[[#This Row],[Vorname]]="","",A75+1)</f>
        <v/>
      </c>
      <c r="B76" s="44"/>
      <c r="C76" s="44"/>
      <c r="D76" s="43"/>
      <c r="E76" s="45"/>
      <c r="F76" s="46"/>
      <c r="G76" s="43"/>
      <c r="H76" s="224"/>
      <c r="I76" s="43"/>
      <c r="J76" s="43"/>
      <c r="K76" s="157" t="str">
        <f>IF(TN_Liste[[#This Row],[Geburts- datum]]="","",ROUNDDOWN(YEARFRAC(TN_Liste[[#This Row],[Geburts- datum]],$E$4),0))</f>
        <v/>
      </c>
      <c r="L76" s="54" t="str" cm="1">
        <f t="array" ref="L76">IF(TN_Liste[[#This Row],[Alter]]&lt;&gt;"",INDEX($N$4:$R$4,_xlfn.XMATCH(TRUE,N76:R76)),"")</f>
        <v/>
      </c>
      <c r="M76" s="54" t="str">
        <f>IF(TN_Liste[[#This Row],[förd.f]]=1,Deckblatt!$C$16-TN_Liste[[#This Row],[Tage abwesend]],"")</f>
        <v/>
      </c>
      <c r="N76" s="54" t="b">
        <f>TN_Liste[[#This Row],[Leiter ja/nein]]="ja"</f>
        <v>0</v>
      </c>
      <c r="O76" s="54" t="b">
        <f>AND($C$4&lt;&gt;3,TN_Liste[[#This Row],[Alter]]&gt;=6,TN_Liste[[#This Row],[Alter]]&lt;21)</f>
        <v>0</v>
      </c>
      <c r="P76" s="54" t="b">
        <f>AND($C$4=3,TN_Liste[[#This Row],[Alter]]&gt;=13,TN_Liste[[#This Row],[Alter]]&lt;&gt;"")</f>
        <v>0</v>
      </c>
      <c r="Q76" s="54" t="b">
        <f>AND($C$4&lt;&gt;3,TN_Liste[[#This Row],[Alter]]&gt;=21,TN_Liste[[#This Row],[Alter]]&lt;27,TN_Liste[[#This Row],[TN ff ü20*]]="ja")</f>
        <v>0</v>
      </c>
      <c r="R76" s="54" t="b">
        <f>TRUE</f>
        <v>1</v>
      </c>
      <c r="S76" s="10" t="b">
        <f>AND(TN_Liste[[#This Row],[TN ff ü20*]]="ja",TN_Liste[[#This Row],[Leiter ja/nein]]="ja")</f>
        <v>0</v>
      </c>
      <c r="T76" s="10" t="b">
        <f>AND(TN_Liste[[#This Row],[TN ff ü20*]]="ja",TN_Liste[[#This Row],[Alter]]&gt;=27,$C$4&lt;&gt;3)</f>
        <v>0</v>
      </c>
      <c r="U76" s="10" t="b">
        <f>TN_Liste[[#This Row],[Alter]]&lt;6</f>
        <v>0</v>
      </c>
      <c r="V76" s="54" t="b">
        <f>TN_Liste[[#This Row],[Art nicht 3 + Ü20 - U27 + TN ff "ja"]]</f>
        <v>0</v>
      </c>
      <c r="W76" s="242" t="b">
        <f>AND(TN_Liste[[#This Row],[Alter]]&gt;99,TN_Liste[[#This Row],[Alter]]&lt;&gt;"")</f>
        <v>0</v>
      </c>
      <c r="Y76" t="str" cm="1">
        <f t="array" ref="Y76">IFERROR(INDEX($S$4:$W$4,_xlfn.XMATCH(TRUE,S76:W76)),"")</f>
        <v/>
      </c>
    </row>
    <row r="77" spans="1:25" ht="15" customHeight="1" x14ac:dyDescent="0.25">
      <c r="A77" s="10" t="str">
        <f>IF(TN_Liste[[#This Row],[Vorname]]="","",A76+1)</f>
        <v/>
      </c>
      <c r="B77" s="44"/>
      <c r="C77" s="44"/>
      <c r="D77" s="43"/>
      <c r="E77" s="45"/>
      <c r="F77" s="46"/>
      <c r="G77" s="43"/>
      <c r="H77" s="224"/>
      <c r="I77" s="43"/>
      <c r="J77" s="43"/>
      <c r="K77" s="157" t="str">
        <f>IF(TN_Liste[[#This Row],[Geburts- datum]]="","",ROUNDDOWN(YEARFRAC(TN_Liste[[#This Row],[Geburts- datum]],$E$4),0))</f>
        <v/>
      </c>
      <c r="L77" s="54" t="str" cm="1">
        <f t="array" ref="L77">IF(TN_Liste[[#This Row],[Alter]]&lt;&gt;"",INDEX($N$4:$R$4,_xlfn.XMATCH(TRUE,N77:R77)),"")</f>
        <v/>
      </c>
      <c r="M77" s="54" t="str">
        <f>IF(TN_Liste[[#This Row],[förd.f]]=1,Deckblatt!$C$16-TN_Liste[[#This Row],[Tage abwesend]],"")</f>
        <v/>
      </c>
      <c r="N77" s="54" t="b">
        <f>TN_Liste[[#This Row],[Leiter ja/nein]]="ja"</f>
        <v>0</v>
      </c>
      <c r="O77" s="54" t="b">
        <f>AND($C$4&lt;&gt;3,TN_Liste[[#This Row],[Alter]]&gt;=6,TN_Liste[[#This Row],[Alter]]&lt;21)</f>
        <v>0</v>
      </c>
      <c r="P77" s="54" t="b">
        <f>AND($C$4=3,TN_Liste[[#This Row],[Alter]]&gt;=13,TN_Liste[[#This Row],[Alter]]&lt;&gt;"")</f>
        <v>0</v>
      </c>
      <c r="Q77" s="54" t="b">
        <f>AND($C$4&lt;&gt;3,TN_Liste[[#This Row],[Alter]]&gt;=21,TN_Liste[[#This Row],[Alter]]&lt;27,TN_Liste[[#This Row],[TN ff ü20*]]="ja")</f>
        <v>0</v>
      </c>
      <c r="R77" s="54" t="b">
        <f>TRUE</f>
        <v>1</v>
      </c>
      <c r="S77" s="10" t="b">
        <f>AND(TN_Liste[[#This Row],[TN ff ü20*]]="ja",TN_Liste[[#This Row],[Leiter ja/nein]]="ja")</f>
        <v>0</v>
      </c>
      <c r="T77" s="10" t="b">
        <f>AND(TN_Liste[[#This Row],[TN ff ü20*]]="ja",TN_Liste[[#This Row],[Alter]]&gt;=27,$C$4&lt;&gt;3)</f>
        <v>0</v>
      </c>
      <c r="U77" s="10" t="b">
        <f>TN_Liste[[#This Row],[Alter]]&lt;6</f>
        <v>0</v>
      </c>
      <c r="V77" s="54" t="b">
        <f>TN_Liste[[#This Row],[Art nicht 3 + Ü20 - U27 + TN ff "ja"]]</f>
        <v>0</v>
      </c>
      <c r="W77" s="242" t="b">
        <f>AND(TN_Liste[[#This Row],[Alter]]&gt;99,TN_Liste[[#This Row],[Alter]]&lt;&gt;"")</f>
        <v>0</v>
      </c>
      <c r="Y77" t="str" cm="1">
        <f t="array" ref="Y77">IFERROR(INDEX($S$4:$W$4,_xlfn.XMATCH(TRUE,S77:W77)),"")</f>
        <v/>
      </c>
    </row>
    <row r="78" spans="1:25" ht="15" customHeight="1" x14ac:dyDescent="0.25">
      <c r="A78" s="10" t="str">
        <f>IF(TN_Liste[[#This Row],[Vorname]]="","",A77+1)</f>
        <v/>
      </c>
      <c r="B78" s="44"/>
      <c r="C78" s="44"/>
      <c r="D78" s="43"/>
      <c r="E78" s="45"/>
      <c r="F78" s="46"/>
      <c r="G78" s="43"/>
      <c r="H78" s="224"/>
      <c r="I78" s="43"/>
      <c r="J78" s="43"/>
      <c r="K78" s="157" t="str">
        <f>IF(TN_Liste[[#This Row],[Geburts- datum]]="","",ROUNDDOWN(YEARFRAC(TN_Liste[[#This Row],[Geburts- datum]],$E$4),0))</f>
        <v/>
      </c>
      <c r="L78" s="54" t="str" cm="1">
        <f t="array" ref="L78">IF(TN_Liste[[#This Row],[Alter]]&lt;&gt;"",INDEX($N$4:$R$4,_xlfn.XMATCH(TRUE,N78:R78)),"")</f>
        <v/>
      </c>
      <c r="M78" s="54" t="str">
        <f>IF(TN_Liste[[#This Row],[förd.f]]=1,Deckblatt!$C$16-TN_Liste[[#This Row],[Tage abwesend]],"")</f>
        <v/>
      </c>
      <c r="N78" s="54" t="b">
        <f>TN_Liste[[#This Row],[Leiter ja/nein]]="ja"</f>
        <v>0</v>
      </c>
      <c r="O78" s="54" t="b">
        <f>AND($C$4&lt;&gt;3,TN_Liste[[#This Row],[Alter]]&gt;=6,TN_Liste[[#This Row],[Alter]]&lt;21)</f>
        <v>0</v>
      </c>
      <c r="P78" s="54" t="b">
        <f>AND($C$4=3,TN_Liste[[#This Row],[Alter]]&gt;=13,TN_Liste[[#This Row],[Alter]]&lt;&gt;"")</f>
        <v>0</v>
      </c>
      <c r="Q78" s="54" t="b">
        <f>AND($C$4&lt;&gt;3,TN_Liste[[#This Row],[Alter]]&gt;=21,TN_Liste[[#This Row],[Alter]]&lt;27,TN_Liste[[#This Row],[TN ff ü20*]]="ja")</f>
        <v>0</v>
      </c>
      <c r="R78" s="54" t="b">
        <f>TRUE</f>
        <v>1</v>
      </c>
      <c r="S78" s="10" t="b">
        <f>AND(TN_Liste[[#This Row],[TN ff ü20*]]="ja",TN_Liste[[#This Row],[Leiter ja/nein]]="ja")</f>
        <v>0</v>
      </c>
      <c r="T78" s="10" t="b">
        <f>AND(TN_Liste[[#This Row],[TN ff ü20*]]="ja",TN_Liste[[#This Row],[Alter]]&gt;=27,$C$4&lt;&gt;3)</f>
        <v>0</v>
      </c>
      <c r="U78" s="10" t="b">
        <f>TN_Liste[[#This Row],[Alter]]&lt;6</f>
        <v>0</v>
      </c>
      <c r="V78" s="54" t="b">
        <f>TN_Liste[[#This Row],[Art nicht 3 + Ü20 - U27 + TN ff "ja"]]</f>
        <v>0</v>
      </c>
      <c r="W78" s="242" t="b">
        <f>AND(TN_Liste[[#This Row],[Alter]]&gt;99,TN_Liste[[#This Row],[Alter]]&lt;&gt;"")</f>
        <v>0</v>
      </c>
      <c r="Y78" t="str" cm="1">
        <f t="array" ref="Y78">IFERROR(INDEX($S$4:$W$4,_xlfn.XMATCH(TRUE,S78:W78)),"")</f>
        <v/>
      </c>
    </row>
    <row r="79" spans="1:25" ht="15" customHeight="1" x14ac:dyDescent="0.25">
      <c r="A79" s="10" t="str">
        <f>IF(TN_Liste[[#This Row],[Vorname]]="","",A78+1)</f>
        <v/>
      </c>
      <c r="B79" s="44"/>
      <c r="C79" s="44"/>
      <c r="D79" s="43"/>
      <c r="E79" s="45"/>
      <c r="F79" s="46"/>
      <c r="G79" s="43"/>
      <c r="H79" s="224"/>
      <c r="I79" s="43"/>
      <c r="J79" s="43"/>
      <c r="K79" s="157" t="str">
        <f>IF(TN_Liste[[#This Row],[Geburts- datum]]="","",ROUNDDOWN(YEARFRAC(TN_Liste[[#This Row],[Geburts- datum]],$E$4),0))</f>
        <v/>
      </c>
      <c r="L79" s="54" t="str" cm="1">
        <f t="array" ref="L79">IF(TN_Liste[[#This Row],[Alter]]&lt;&gt;"",INDEX($N$4:$R$4,_xlfn.XMATCH(TRUE,N79:R79)),"")</f>
        <v/>
      </c>
      <c r="M79" s="54" t="str">
        <f>IF(TN_Liste[[#This Row],[förd.f]]=1,Deckblatt!$C$16-TN_Liste[[#This Row],[Tage abwesend]],"")</f>
        <v/>
      </c>
      <c r="N79" s="54" t="b">
        <f>TN_Liste[[#This Row],[Leiter ja/nein]]="ja"</f>
        <v>0</v>
      </c>
      <c r="O79" s="54" t="b">
        <f>AND($C$4&lt;&gt;3,TN_Liste[[#This Row],[Alter]]&gt;=6,TN_Liste[[#This Row],[Alter]]&lt;21)</f>
        <v>0</v>
      </c>
      <c r="P79" s="54" t="b">
        <f>AND($C$4=3,TN_Liste[[#This Row],[Alter]]&gt;=13,TN_Liste[[#This Row],[Alter]]&lt;&gt;"")</f>
        <v>0</v>
      </c>
      <c r="Q79" s="54" t="b">
        <f>AND($C$4&lt;&gt;3,TN_Liste[[#This Row],[Alter]]&gt;=21,TN_Liste[[#This Row],[Alter]]&lt;27,TN_Liste[[#This Row],[TN ff ü20*]]="ja")</f>
        <v>0</v>
      </c>
      <c r="R79" s="54" t="b">
        <f>TRUE</f>
        <v>1</v>
      </c>
      <c r="S79" s="10" t="b">
        <f>AND(TN_Liste[[#This Row],[TN ff ü20*]]="ja",TN_Liste[[#This Row],[Leiter ja/nein]]="ja")</f>
        <v>0</v>
      </c>
      <c r="T79" s="10" t="b">
        <f>AND(TN_Liste[[#This Row],[TN ff ü20*]]="ja",TN_Liste[[#This Row],[Alter]]&gt;=27,$C$4&lt;&gt;3)</f>
        <v>0</v>
      </c>
      <c r="U79" s="10" t="b">
        <f>TN_Liste[[#This Row],[Alter]]&lt;6</f>
        <v>0</v>
      </c>
      <c r="V79" s="54" t="b">
        <f>TN_Liste[[#This Row],[Art nicht 3 + Ü20 - U27 + TN ff "ja"]]</f>
        <v>0</v>
      </c>
      <c r="W79" s="242" t="b">
        <f>AND(TN_Liste[[#This Row],[Alter]]&gt;99,TN_Liste[[#This Row],[Alter]]&lt;&gt;"")</f>
        <v>0</v>
      </c>
      <c r="Y79" t="str" cm="1">
        <f t="array" ref="Y79">IFERROR(INDEX($S$4:$W$4,_xlfn.XMATCH(TRUE,S79:W79)),"")</f>
        <v/>
      </c>
    </row>
    <row r="80" spans="1:25" ht="15" customHeight="1" x14ac:dyDescent="0.25">
      <c r="A80" s="10" t="str">
        <f>IF(TN_Liste[[#This Row],[Vorname]]="","",A79+1)</f>
        <v/>
      </c>
      <c r="B80" s="44"/>
      <c r="C80" s="44"/>
      <c r="D80" s="43"/>
      <c r="E80" s="45"/>
      <c r="F80" s="46"/>
      <c r="G80" s="43"/>
      <c r="H80" s="224"/>
      <c r="I80" s="43"/>
      <c r="J80" s="43"/>
      <c r="K80" s="157" t="str">
        <f>IF(TN_Liste[[#This Row],[Geburts- datum]]="","",ROUNDDOWN(YEARFRAC(TN_Liste[[#This Row],[Geburts- datum]],$E$4),0))</f>
        <v/>
      </c>
      <c r="L80" s="54" t="str" cm="1">
        <f t="array" ref="L80">IF(TN_Liste[[#This Row],[Alter]]&lt;&gt;"",INDEX($N$4:$R$4,_xlfn.XMATCH(TRUE,N80:R80)),"")</f>
        <v/>
      </c>
      <c r="M80" s="54" t="str">
        <f>IF(TN_Liste[[#This Row],[förd.f]]=1,Deckblatt!$C$16-TN_Liste[[#This Row],[Tage abwesend]],"")</f>
        <v/>
      </c>
      <c r="N80" s="54" t="b">
        <f>TN_Liste[[#This Row],[Leiter ja/nein]]="ja"</f>
        <v>0</v>
      </c>
      <c r="O80" s="54" t="b">
        <f>AND($C$4&lt;&gt;3,TN_Liste[[#This Row],[Alter]]&gt;=6,TN_Liste[[#This Row],[Alter]]&lt;21)</f>
        <v>0</v>
      </c>
      <c r="P80" s="54" t="b">
        <f>AND($C$4=3,TN_Liste[[#This Row],[Alter]]&gt;=13,TN_Liste[[#This Row],[Alter]]&lt;&gt;"")</f>
        <v>0</v>
      </c>
      <c r="Q80" s="54" t="b">
        <f>AND($C$4&lt;&gt;3,TN_Liste[[#This Row],[Alter]]&gt;=21,TN_Liste[[#This Row],[Alter]]&lt;27,TN_Liste[[#This Row],[TN ff ü20*]]="ja")</f>
        <v>0</v>
      </c>
      <c r="R80" s="54" t="b">
        <f>TRUE</f>
        <v>1</v>
      </c>
      <c r="S80" s="10" t="b">
        <f>AND(TN_Liste[[#This Row],[TN ff ü20*]]="ja",TN_Liste[[#This Row],[Leiter ja/nein]]="ja")</f>
        <v>0</v>
      </c>
      <c r="T80" s="10" t="b">
        <f>AND(TN_Liste[[#This Row],[TN ff ü20*]]="ja",TN_Liste[[#This Row],[Alter]]&gt;=27,$C$4&lt;&gt;3)</f>
        <v>0</v>
      </c>
      <c r="U80" s="10" t="b">
        <f>TN_Liste[[#This Row],[Alter]]&lt;6</f>
        <v>0</v>
      </c>
      <c r="V80" s="54" t="b">
        <f>TN_Liste[[#This Row],[Art nicht 3 + Ü20 - U27 + TN ff "ja"]]</f>
        <v>0</v>
      </c>
      <c r="W80" s="242" t="b">
        <f>AND(TN_Liste[[#This Row],[Alter]]&gt;99,TN_Liste[[#This Row],[Alter]]&lt;&gt;"")</f>
        <v>0</v>
      </c>
      <c r="Y80" t="str" cm="1">
        <f t="array" ref="Y80">IFERROR(INDEX($S$4:$W$4,_xlfn.XMATCH(TRUE,S80:W80)),"")</f>
        <v/>
      </c>
    </row>
    <row r="81" spans="1:25" ht="15" customHeight="1" x14ac:dyDescent="0.25">
      <c r="A81" s="10" t="str">
        <f>IF(TN_Liste[[#This Row],[Vorname]]="","",A80+1)</f>
        <v/>
      </c>
      <c r="B81" s="44"/>
      <c r="C81" s="44"/>
      <c r="D81" s="43"/>
      <c r="E81" s="45"/>
      <c r="F81" s="46"/>
      <c r="G81" s="43"/>
      <c r="H81" s="224"/>
      <c r="I81" s="43"/>
      <c r="J81" s="43"/>
      <c r="K81" s="157" t="str">
        <f>IF(TN_Liste[[#This Row],[Geburts- datum]]="","",ROUNDDOWN(YEARFRAC(TN_Liste[[#This Row],[Geburts- datum]],$E$4),0))</f>
        <v/>
      </c>
      <c r="L81" s="54" t="str" cm="1">
        <f t="array" ref="L81">IF(TN_Liste[[#This Row],[Alter]]&lt;&gt;"",INDEX($N$4:$R$4,_xlfn.XMATCH(TRUE,N81:R81)),"")</f>
        <v/>
      </c>
      <c r="M81" s="54" t="str">
        <f>IF(TN_Liste[[#This Row],[förd.f]]=1,Deckblatt!$C$16-TN_Liste[[#This Row],[Tage abwesend]],"")</f>
        <v/>
      </c>
      <c r="N81" s="54" t="b">
        <f>TN_Liste[[#This Row],[Leiter ja/nein]]="ja"</f>
        <v>0</v>
      </c>
      <c r="O81" s="54" t="b">
        <f>AND($C$4&lt;&gt;3,TN_Liste[[#This Row],[Alter]]&gt;=6,TN_Liste[[#This Row],[Alter]]&lt;21)</f>
        <v>0</v>
      </c>
      <c r="P81" s="54" t="b">
        <f>AND($C$4=3,TN_Liste[[#This Row],[Alter]]&gt;=13,TN_Liste[[#This Row],[Alter]]&lt;&gt;"")</f>
        <v>0</v>
      </c>
      <c r="Q81" s="54" t="b">
        <f>AND($C$4&lt;&gt;3,TN_Liste[[#This Row],[Alter]]&gt;=21,TN_Liste[[#This Row],[Alter]]&lt;27,TN_Liste[[#This Row],[TN ff ü20*]]="ja")</f>
        <v>0</v>
      </c>
      <c r="R81" s="54" t="b">
        <f>TRUE</f>
        <v>1</v>
      </c>
      <c r="S81" s="10" t="b">
        <f>AND(TN_Liste[[#This Row],[TN ff ü20*]]="ja",TN_Liste[[#This Row],[Leiter ja/nein]]="ja")</f>
        <v>0</v>
      </c>
      <c r="T81" s="10" t="b">
        <f>AND(TN_Liste[[#This Row],[TN ff ü20*]]="ja",TN_Liste[[#This Row],[Alter]]&gt;=27,$C$4&lt;&gt;3)</f>
        <v>0</v>
      </c>
      <c r="U81" s="10" t="b">
        <f>TN_Liste[[#This Row],[Alter]]&lt;6</f>
        <v>0</v>
      </c>
      <c r="V81" s="54" t="b">
        <f>TN_Liste[[#This Row],[Art nicht 3 + Ü20 - U27 + TN ff "ja"]]</f>
        <v>0</v>
      </c>
      <c r="W81" s="242" t="b">
        <f>AND(TN_Liste[[#This Row],[Alter]]&gt;99,TN_Liste[[#This Row],[Alter]]&lt;&gt;"")</f>
        <v>0</v>
      </c>
      <c r="Y81" t="str" cm="1">
        <f t="array" ref="Y81">IFERROR(INDEX($S$4:$W$4,_xlfn.XMATCH(TRUE,S81:W81)),"")</f>
        <v/>
      </c>
    </row>
    <row r="82" spans="1:25" ht="15" customHeight="1" x14ac:dyDescent="0.25">
      <c r="A82" s="10" t="str">
        <f>IF(TN_Liste[[#This Row],[Vorname]]="","",A81+1)</f>
        <v/>
      </c>
      <c r="B82" s="44"/>
      <c r="C82" s="44"/>
      <c r="D82" s="43"/>
      <c r="E82" s="45"/>
      <c r="F82" s="46"/>
      <c r="G82" s="43"/>
      <c r="H82" s="224"/>
      <c r="I82" s="43"/>
      <c r="J82" s="43"/>
      <c r="K82" s="157" t="str">
        <f>IF(TN_Liste[[#This Row],[Geburts- datum]]="","",ROUNDDOWN(YEARFRAC(TN_Liste[[#This Row],[Geburts- datum]],$E$4),0))</f>
        <v/>
      </c>
      <c r="L82" s="54" t="str" cm="1">
        <f t="array" ref="L82">IF(TN_Liste[[#This Row],[Alter]]&lt;&gt;"",INDEX($N$4:$R$4,_xlfn.XMATCH(TRUE,N82:R82)),"")</f>
        <v/>
      </c>
      <c r="M82" s="54" t="str">
        <f>IF(TN_Liste[[#This Row],[förd.f]]=1,Deckblatt!$C$16-TN_Liste[[#This Row],[Tage abwesend]],"")</f>
        <v/>
      </c>
      <c r="N82" s="54" t="b">
        <f>TN_Liste[[#This Row],[Leiter ja/nein]]="ja"</f>
        <v>0</v>
      </c>
      <c r="O82" s="54" t="b">
        <f>AND($C$4&lt;&gt;3,TN_Liste[[#This Row],[Alter]]&gt;=6,TN_Liste[[#This Row],[Alter]]&lt;21)</f>
        <v>0</v>
      </c>
      <c r="P82" s="54" t="b">
        <f>AND($C$4=3,TN_Liste[[#This Row],[Alter]]&gt;=13,TN_Liste[[#This Row],[Alter]]&lt;&gt;"")</f>
        <v>0</v>
      </c>
      <c r="Q82" s="54" t="b">
        <f>AND($C$4&lt;&gt;3,TN_Liste[[#This Row],[Alter]]&gt;=21,TN_Liste[[#This Row],[Alter]]&lt;27,TN_Liste[[#This Row],[TN ff ü20*]]="ja")</f>
        <v>0</v>
      </c>
      <c r="R82" s="54" t="b">
        <f>TRUE</f>
        <v>1</v>
      </c>
      <c r="S82" s="10" t="b">
        <f>AND(TN_Liste[[#This Row],[TN ff ü20*]]="ja",TN_Liste[[#This Row],[Leiter ja/nein]]="ja")</f>
        <v>0</v>
      </c>
      <c r="T82" s="10" t="b">
        <f>AND(TN_Liste[[#This Row],[TN ff ü20*]]="ja",TN_Liste[[#This Row],[Alter]]&gt;=27,$C$4&lt;&gt;3)</f>
        <v>0</v>
      </c>
      <c r="U82" s="10" t="b">
        <f>TN_Liste[[#This Row],[Alter]]&lt;6</f>
        <v>0</v>
      </c>
      <c r="V82" s="54" t="b">
        <f>TN_Liste[[#This Row],[Art nicht 3 + Ü20 - U27 + TN ff "ja"]]</f>
        <v>0</v>
      </c>
      <c r="W82" s="242" t="b">
        <f>AND(TN_Liste[[#This Row],[Alter]]&gt;99,TN_Liste[[#This Row],[Alter]]&lt;&gt;"")</f>
        <v>0</v>
      </c>
      <c r="Y82" t="str" cm="1">
        <f t="array" ref="Y82">IFERROR(INDEX($S$4:$W$4,_xlfn.XMATCH(TRUE,S82:W82)),"")</f>
        <v/>
      </c>
    </row>
    <row r="83" spans="1:25" ht="15" customHeight="1" x14ac:dyDescent="0.25">
      <c r="A83" s="10" t="str">
        <f>IF(TN_Liste[[#This Row],[Vorname]]="","",A82+1)</f>
        <v/>
      </c>
      <c r="B83" s="44"/>
      <c r="C83" s="44"/>
      <c r="D83" s="43"/>
      <c r="E83" s="45"/>
      <c r="F83" s="46"/>
      <c r="G83" s="43"/>
      <c r="H83" s="224"/>
      <c r="I83" s="43"/>
      <c r="J83" s="43"/>
      <c r="K83" s="157" t="str">
        <f>IF(TN_Liste[[#This Row],[Geburts- datum]]="","",ROUNDDOWN(YEARFRAC(TN_Liste[[#This Row],[Geburts- datum]],$E$4),0))</f>
        <v/>
      </c>
      <c r="L83" s="54" t="str" cm="1">
        <f t="array" ref="L83">IF(TN_Liste[[#This Row],[Alter]]&lt;&gt;"",INDEX($N$4:$R$4,_xlfn.XMATCH(TRUE,N83:R83)),"")</f>
        <v/>
      </c>
      <c r="M83" s="54" t="str">
        <f>IF(TN_Liste[[#This Row],[förd.f]]=1,Deckblatt!$C$16-TN_Liste[[#This Row],[Tage abwesend]],"")</f>
        <v/>
      </c>
      <c r="N83" s="54" t="b">
        <f>TN_Liste[[#This Row],[Leiter ja/nein]]="ja"</f>
        <v>0</v>
      </c>
      <c r="O83" s="54" t="b">
        <f>AND($C$4&lt;&gt;3,TN_Liste[[#This Row],[Alter]]&gt;=6,TN_Liste[[#This Row],[Alter]]&lt;21)</f>
        <v>0</v>
      </c>
      <c r="P83" s="54" t="b">
        <f>AND($C$4=3,TN_Liste[[#This Row],[Alter]]&gt;=13,TN_Liste[[#This Row],[Alter]]&lt;&gt;"")</f>
        <v>0</v>
      </c>
      <c r="Q83" s="54" t="b">
        <f>AND($C$4&lt;&gt;3,TN_Liste[[#This Row],[Alter]]&gt;=21,TN_Liste[[#This Row],[Alter]]&lt;27,TN_Liste[[#This Row],[TN ff ü20*]]="ja")</f>
        <v>0</v>
      </c>
      <c r="R83" s="54" t="b">
        <f>TRUE</f>
        <v>1</v>
      </c>
      <c r="S83" s="10" t="b">
        <f>AND(TN_Liste[[#This Row],[TN ff ü20*]]="ja",TN_Liste[[#This Row],[Leiter ja/nein]]="ja")</f>
        <v>0</v>
      </c>
      <c r="T83" s="10" t="b">
        <f>AND(TN_Liste[[#This Row],[TN ff ü20*]]="ja",TN_Liste[[#This Row],[Alter]]&gt;=27,$C$4&lt;&gt;3)</f>
        <v>0</v>
      </c>
      <c r="U83" s="10" t="b">
        <f>TN_Liste[[#This Row],[Alter]]&lt;6</f>
        <v>0</v>
      </c>
      <c r="V83" s="54" t="b">
        <f>TN_Liste[[#This Row],[Art nicht 3 + Ü20 - U27 + TN ff "ja"]]</f>
        <v>0</v>
      </c>
      <c r="W83" s="242" t="b">
        <f>AND(TN_Liste[[#This Row],[Alter]]&gt;99,TN_Liste[[#This Row],[Alter]]&lt;&gt;"")</f>
        <v>0</v>
      </c>
      <c r="Y83" t="str" cm="1">
        <f t="array" ref="Y83">IFERROR(INDEX($S$4:$W$4,_xlfn.XMATCH(TRUE,S83:W83)),"")</f>
        <v/>
      </c>
    </row>
    <row r="84" spans="1:25" ht="15" customHeight="1" x14ac:dyDescent="0.25">
      <c r="A84" s="10" t="str">
        <f>IF(TN_Liste[[#This Row],[Vorname]]="","",A83+1)</f>
        <v/>
      </c>
      <c r="B84" s="44"/>
      <c r="C84" s="44"/>
      <c r="D84" s="43"/>
      <c r="E84" s="45"/>
      <c r="F84" s="46"/>
      <c r="G84" s="43"/>
      <c r="H84" s="224"/>
      <c r="I84" s="43"/>
      <c r="J84" s="43"/>
      <c r="K84" s="157" t="str">
        <f>IF(TN_Liste[[#This Row],[Geburts- datum]]="","",ROUNDDOWN(YEARFRAC(TN_Liste[[#This Row],[Geburts- datum]],$E$4),0))</f>
        <v/>
      </c>
      <c r="L84" s="54" t="str" cm="1">
        <f t="array" ref="L84">IF(TN_Liste[[#This Row],[Alter]]&lt;&gt;"",INDEX($N$4:$R$4,_xlfn.XMATCH(TRUE,N84:R84)),"")</f>
        <v/>
      </c>
      <c r="M84" s="54" t="str">
        <f>IF(TN_Liste[[#This Row],[förd.f]]=1,Deckblatt!$C$16-TN_Liste[[#This Row],[Tage abwesend]],"")</f>
        <v/>
      </c>
      <c r="N84" s="54" t="b">
        <f>TN_Liste[[#This Row],[Leiter ja/nein]]="ja"</f>
        <v>0</v>
      </c>
      <c r="O84" s="54" t="b">
        <f>AND($C$4&lt;&gt;3,TN_Liste[[#This Row],[Alter]]&gt;=6,TN_Liste[[#This Row],[Alter]]&lt;21)</f>
        <v>0</v>
      </c>
      <c r="P84" s="54" t="b">
        <f>AND($C$4=3,TN_Liste[[#This Row],[Alter]]&gt;=13,TN_Liste[[#This Row],[Alter]]&lt;&gt;"")</f>
        <v>0</v>
      </c>
      <c r="Q84" s="54" t="b">
        <f>AND($C$4&lt;&gt;3,TN_Liste[[#This Row],[Alter]]&gt;=21,TN_Liste[[#This Row],[Alter]]&lt;27,TN_Liste[[#This Row],[TN ff ü20*]]="ja")</f>
        <v>0</v>
      </c>
      <c r="R84" s="54" t="b">
        <f>TRUE</f>
        <v>1</v>
      </c>
      <c r="S84" s="10" t="b">
        <f>AND(TN_Liste[[#This Row],[TN ff ü20*]]="ja",TN_Liste[[#This Row],[Leiter ja/nein]]="ja")</f>
        <v>0</v>
      </c>
      <c r="T84" s="10" t="b">
        <f>AND(TN_Liste[[#This Row],[TN ff ü20*]]="ja",TN_Liste[[#This Row],[Alter]]&gt;=27,$C$4&lt;&gt;3)</f>
        <v>0</v>
      </c>
      <c r="U84" s="10" t="b">
        <f>TN_Liste[[#This Row],[Alter]]&lt;6</f>
        <v>0</v>
      </c>
      <c r="V84" s="54" t="b">
        <f>TN_Liste[[#This Row],[Art nicht 3 + Ü20 - U27 + TN ff "ja"]]</f>
        <v>0</v>
      </c>
      <c r="W84" s="242" t="b">
        <f>AND(TN_Liste[[#This Row],[Alter]]&gt;99,TN_Liste[[#This Row],[Alter]]&lt;&gt;"")</f>
        <v>0</v>
      </c>
      <c r="Y84" t="str" cm="1">
        <f t="array" ref="Y84">IFERROR(INDEX($S$4:$W$4,_xlfn.XMATCH(TRUE,S84:W84)),"")</f>
        <v/>
      </c>
    </row>
    <row r="85" spans="1:25" ht="15" customHeight="1" x14ac:dyDescent="0.25">
      <c r="A85" s="10" t="str">
        <f>IF(TN_Liste[[#This Row],[Vorname]]="","",A84+1)</f>
        <v/>
      </c>
      <c r="B85" s="44"/>
      <c r="C85" s="44"/>
      <c r="D85" s="43"/>
      <c r="E85" s="45"/>
      <c r="F85" s="46"/>
      <c r="G85" s="43"/>
      <c r="H85" s="224"/>
      <c r="I85" s="43"/>
      <c r="J85" s="43"/>
      <c r="K85" s="157" t="str">
        <f>IF(TN_Liste[[#This Row],[Geburts- datum]]="","",ROUNDDOWN(YEARFRAC(TN_Liste[[#This Row],[Geburts- datum]],$E$4),0))</f>
        <v/>
      </c>
      <c r="L85" s="54" t="str" cm="1">
        <f t="array" ref="L85">IF(TN_Liste[[#This Row],[Alter]]&lt;&gt;"",INDEX($N$4:$R$4,_xlfn.XMATCH(TRUE,N85:R85)),"")</f>
        <v/>
      </c>
      <c r="M85" s="54" t="str">
        <f>IF(TN_Liste[[#This Row],[förd.f]]=1,Deckblatt!$C$16-TN_Liste[[#This Row],[Tage abwesend]],"")</f>
        <v/>
      </c>
      <c r="N85" s="54" t="b">
        <f>TN_Liste[[#This Row],[Leiter ja/nein]]="ja"</f>
        <v>0</v>
      </c>
      <c r="O85" s="54" t="b">
        <f>AND($C$4&lt;&gt;3,TN_Liste[[#This Row],[Alter]]&gt;=6,TN_Liste[[#This Row],[Alter]]&lt;21)</f>
        <v>0</v>
      </c>
      <c r="P85" s="54" t="b">
        <f>AND($C$4=3,TN_Liste[[#This Row],[Alter]]&gt;=13,TN_Liste[[#This Row],[Alter]]&lt;&gt;"")</f>
        <v>0</v>
      </c>
      <c r="Q85" s="54" t="b">
        <f>AND($C$4&lt;&gt;3,TN_Liste[[#This Row],[Alter]]&gt;=21,TN_Liste[[#This Row],[Alter]]&lt;27,TN_Liste[[#This Row],[TN ff ü20*]]="ja")</f>
        <v>0</v>
      </c>
      <c r="R85" s="54" t="b">
        <f>TRUE</f>
        <v>1</v>
      </c>
      <c r="S85" s="10" t="b">
        <f>AND(TN_Liste[[#This Row],[TN ff ü20*]]="ja",TN_Liste[[#This Row],[Leiter ja/nein]]="ja")</f>
        <v>0</v>
      </c>
      <c r="T85" s="10" t="b">
        <f>AND(TN_Liste[[#This Row],[TN ff ü20*]]="ja",TN_Liste[[#This Row],[Alter]]&gt;=27,$C$4&lt;&gt;3)</f>
        <v>0</v>
      </c>
      <c r="U85" s="10" t="b">
        <f>TN_Liste[[#This Row],[Alter]]&lt;6</f>
        <v>0</v>
      </c>
      <c r="V85" s="54" t="b">
        <f>TN_Liste[[#This Row],[Art nicht 3 + Ü20 - U27 + TN ff "ja"]]</f>
        <v>0</v>
      </c>
      <c r="W85" s="242" t="b">
        <f>AND(TN_Liste[[#This Row],[Alter]]&gt;99,TN_Liste[[#This Row],[Alter]]&lt;&gt;"")</f>
        <v>0</v>
      </c>
      <c r="Y85" t="str" cm="1">
        <f t="array" ref="Y85">IFERROR(INDEX($S$4:$W$4,_xlfn.XMATCH(TRUE,S85:W85)),"")</f>
        <v/>
      </c>
    </row>
    <row r="86" spans="1:25" ht="15" customHeight="1" x14ac:dyDescent="0.25">
      <c r="A86" s="10" t="str">
        <f>IF(TN_Liste[[#This Row],[Vorname]]="","",A85+1)</f>
        <v/>
      </c>
      <c r="B86" s="44"/>
      <c r="C86" s="44"/>
      <c r="D86" s="43"/>
      <c r="E86" s="45"/>
      <c r="F86" s="46"/>
      <c r="G86" s="43"/>
      <c r="H86" s="224"/>
      <c r="I86" s="43"/>
      <c r="J86" s="43"/>
      <c r="K86" s="157" t="str">
        <f>IF(TN_Liste[[#This Row],[Geburts- datum]]="","",ROUNDDOWN(YEARFRAC(TN_Liste[[#This Row],[Geburts- datum]],$E$4),0))</f>
        <v/>
      </c>
      <c r="L86" s="54" t="str" cm="1">
        <f t="array" ref="L86">IF(TN_Liste[[#This Row],[Alter]]&lt;&gt;"",INDEX($N$4:$R$4,_xlfn.XMATCH(TRUE,N86:R86)),"")</f>
        <v/>
      </c>
      <c r="M86" s="54" t="str">
        <f>IF(TN_Liste[[#This Row],[förd.f]]=1,Deckblatt!$C$16-TN_Liste[[#This Row],[Tage abwesend]],"")</f>
        <v/>
      </c>
      <c r="N86" s="54" t="b">
        <f>TN_Liste[[#This Row],[Leiter ja/nein]]="ja"</f>
        <v>0</v>
      </c>
      <c r="O86" s="54" t="b">
        <f>AND($C$4&lt;&gt;3,TN_Liste[[#This Row],[Alter]]&gt;=6,TN_Liste[[#This Row],[Alter]]&lt;21)</f>
        <v>0</v>
      </c>
      <c r="P86" s="54" t="b">
        <f>AND($C$4=3,TN_Liste[[#This Row],[Alter]]&gt;=13,TN_Liste[[#This Row],[Alter]]&lt;&gt;"")</f>
        <v>0</v>
      </c>
      <c r="Q86" s="54" t="b">
        <f>AND($C$4&lt;&gt;3,TN_Liste[[#This Row],[Alter]]&gt;=21,TN_Liste[[#This Row],[Alter]]&lt;27,TN_Liste[[#This Row],[TN ff ü20*]]="ja")</f>
        <v>0</v>
      </c>
      <c r="R86" s="54" t="b">
        <f>TRUE</f>
        <v>1</v>
      </c>
      <c r="S86" s="10" t="b">
        <f>AND(TN_Liste[[#This Row],[TN ff ü20*]]="ja",TN_Liste[[#This Row],[Leiter ja/nein]]="ja")</f>
        <v>0</v>
      </c>
      <c r="T86" s="10" t="b">
        <f>AND(TN_Liste[[#This Row],[TN ff ü20*]]="ja",TN_Liste[[#This Row],[Alter]]&gt;=27,$C$4&lt;&gt;3)</f>
        <v>0</v>
      </c>
      <c r="U86" s="10" t="b">
        <f>TN_Liste[[#This Row],[Alter]]&lt;6</f>
        <v>0</v>
      </c>
      <c r="V86" s="54" t="b">
        <f>TN_Liste[[#This Row],[Art nicht 3 + Ü20 - U27 + TN ff "ja"]]</f>
        <v>0</v>
      </c>
      <c r="W86" s="242" t="b">
        <f>AND(TN_Liste[[#This Row],[Alter]]&gt;99,TN_Liste[[#This Row],[Alter]]&lt;&gt;"")</f>
        <v>0</v>
      </c>
      <c r="Y86" t="str" cm="1">
        <f t="array" ref="Y86">IFERROR(INDEX($S$4:$W$4,_xlfn.XMATCH(TRUE,S86:W86)),"")</f>
        <v/>
      </c>
    </row>
    <row r="87" spans="1:25" ht="15" customHeight="1" x14ac:dyDescent="0.25">
      <c r="A87" s="10" t="str">
        <f>IF(TN_Liste[[#This Row],[Vorname]]="","",A86+1)</f>
        <v/>
      </c>
      <c r="B87" s="44"/>
      <c r="C87" s="44"/>
      <c r="D87" s="43"/>
      <c r="E87" s="45"/>
      <c r="F87" s="46"/>
      <c r="G87" s="43"/>
      <c r="H87" s="224"/>
      <c r="I87" s="43"/>
      <c r="J87" s="43"/>
      <c r="K87" s="157" t="str">
        <f>IF(TN_Liste[[#This Row],[Geburts- datum]]="","",ROUNDDOWN(YEARFRAC(TN_Liste[[#This Row],[Geburts- datum]],$E$4),0))</f>
        <v/>
      </c>
      <c r="L87" s="54" t="str" cm="1">
        <f t="array" ref="L87">IF(TN_Liste[[#This Row],[Alter]]&lt;&gt;"",INDEX($N$4:$R$4,_xlfn.XMATCH(TRUE,N87:R87)),"")</f>
        <v/>
      </c>
      <c r="M87" s="54" t="str">
        <f>IF(TN_Liste[[#This Row],[förd.f]]=1,Deckblatt!$C$16-TN_Liste[[#This Row],[Tage abwesend]],"")</f>
        <v/>
      </c>
      <c r="N87" s="54" t="b">
        <f>TN_Liste[[#This Row],[Leiter ja/nein]]="ja"</f>
        <v>0</v>
      </c>
      <c r="O87" s="54" t="b">
        <f>AND($C$4&lt;&gt;3,TN_Liste[[#This Row],[Alter]]&gt;=6,TN_Liste[[#This Row],[Alter]]&lt;21)</f>
        <v>0</v>
      </c>
      <c r="P87" s="54" t="b">
        <f>AND($C$4=3,TN_Liste[[#This Row],[Alter]]&gt;=13,TN_Liste[[#This Row],[Alter]]&lt;&gt;"")</f>
        <v>0</v>
      </c>
      <c r="Q87" s="54" t="b">
        <f>AND($C$4&lt;&gt;3,TN_Liste[[#This Row],[Alter]]&gt;=21,TN_Liste[[#This Row],[Alter]]&lt;27,TN_Liste[[#This Row],[TN ff ü20*]]="ja")</f>
        <v>0</v>
      </c>
      <c r="R87" s="54" t="b">
        <f>TRUE</f>
        <v>1</v>
      </c>
      <c r="S87" s="10" t="b">
        <f>AND(TN_Liste[[#This Row],[TN ff ü20*]]="ja",TN_Liste[[#This Row],[Leiter ja/nein]]="ja")</f>
        <v>0</v>
      </c>
      <c r="T87" s="10" t="b">
        <f>AND(TN_Liste[[#This Row],[TN ff ü20*]]="ja",TN_Liste[[#This Row],[Alter]]&gt;=27,$C$4&lt;&gt;3)</f>
        <v>0</v>
      </c>
      <c r="U87" s="10" t="b">
        <f>TN_Liste[[#This Row],[Alter]]&lt;6</f>
        <v>0</v>
      </c>
      <c r="V87" s="54" t="b">
        <f>TN_Liste[[#This Row],[Art nicht 3 + Ü20 - U27 + TN ff "ja"]]</f>
        <v>0</v>
      </c>
      <c r="W87" s="242" t="b">
        <f>AND(TN_Liste[[#This Row],[Alter]]&gt;99,TN_Liste[[#This Row],[Alter]]&lt;&gt;"")</f>
        <v>0</v>
      </c>
      <c r="Y87" t="str" cm="1">
        <f t="array" ref="Y87">IFERROR(INDEX($S$4:$W$4,_xlfn.XMATCH(TRUE,S87:W87)),"")</f>
        <v/>
      </c>
    </row>
    <row r="88" spans="1:25" ht="15" customHeight="1" x14ac:dyDescent="0.25">
      <c r="A88" s="10" t="str">
        <f>IF(TN_Liste[[#This Row],[Vorname]]="","",A87+1)</f>
        <v/>
      </c>
      <c r="B88" s="44"/>
      <c r="C88" s="44"/>
      <c r="D88" s="43"/>
      <c r="E88" s="45"/>
      <c r="F88" s="46"/>
      <c r="G88" s="43"/>
      <c r="H88" s="224"/>
      <c r="I88" s="43"/>
      <c r="J88" s="43"/>
      <c r="K88" s="157" t="str">
        <f>IF(TN_Liste[[#This Row],[Geburts- datum]]="","",ROUNDDOWN(YEARFRAC(TN_Liste[[#This Row],[Geburts- datum]],$E$4),0))</f>
        <v/>
      </c>
      <c r="L88" s="54" t="str" cm="1">
        <f t="array" ref="L88">IF(TN_Liste[[#This Row],[Alter]]&lt;&gt;"",INDEX($N$4:$R$4,_xlfn.XMATCH(TRUE,N88:R88)),"")</f>
        <v/>
      </c>
      <c r="M88" s="54" t="str">
        <f>IF(TN_Liste[[#This Row],[förd.f]]=1,Deckblatt!$C$16-TN_Liste[[#This Row],[Tage abwesend]],"")</f>
        <v/>
      </c>
      <c r="N88" s="54" t="b">
        <f>TN_Liste[[#This Row],[Leiter ja/nein]]="ja"</f>
        <v>0</v>
      </c>
      <c r="O88" s="54" t="b">
        <f>AND($C$4&lt;&gt;3,TN_Liste[[#This Row],[Alter]]&gt;=6,TN_Liste[[#This Row],[Alter]]&lt;21)</f>
        <v>0</v>
      </c>
      <c r="P88" s="54" t="b">
        <f>AND($C$4=3,TN_Liste[[#This Row],[Alter]]&gt;=13,TN_Liste[[#This Row],[Alter]]&lt;&gt;"")</f>
        <v>0</v>
      </c>
      <c r="Q88" s="54" t="b">
        <f>AND($C$4&lt;&gt;3,TN_Liste[[#This Row],[Alter]]&gt;=21,TN_Liste[[#This Row],[Alter]]&lt;27,TN_Liste[[#This Row],[TN ff ü20*]]="ja")</f>
        <v>0</v>
      </c>
      <c r="R88" s="54" t="b">
        <f>TRUE</f>
        <v>1</v>
      </c>
      <c r="S88" s="10" t="b">
        <f>AND(TN_Liste[[#This Row],[TN ff ü20*]]="ja",TN_Liste[[#This Row],[Leiter ja/nein]]="ja")</f>
        <v>0</v>
      </c>
      <c r="T88" s="10" t="b">
        <f>AND(TN_Liste[[#This Row],[TN ff ü20*]]="ja",TN_Liste[[#This Row],[Alter]]&gt;=27,$C$4&lt;&gt;3)</f>
        <v>0</v>
      </c>
      <c r="U88" s="10" t="b">
        <f>TN_Liste[[#This Row],[Alter]]&lt;6</f>
        <v>0</v>
      </c>
      <c r="V88" s="54" t="b">
        <f>TN_Liste[[#This Row],[Art nicht 3 + Ü20 - U27 + TN ff "ja"]]</f>
        <v>0</v>
      </c>
      <c r="W88" s="242" t="b">
        <f>AND(TN_Liste[[#This Row],[Alter]]&gt;99,TN_Liste[[#This Row],[Alter]]&lt;&gt;"")</f>
        <v>0</v>
      </c>
      <c r="Y88" t="str" cm="1">
        <f t="array" ref="Y88">IFERROR(INDEX($S$4:$W$4,_xlfn.XMATCH(TRUE,S88:W88)),"")</f>
        <v/>
      </c>
    </row>
    <row r="89" spans="1:25" ht="15" customHeight="1" x14ac:dyDescent="0.25">
      <c r="A89" s="10" t="str">
        <f>IF(TN_Liste[[#This Row],[Vorname]]="","",A88+1)</f>
        <v/>
      </c>
      <c r="B89" s="44"/>
      <c r="C89" s="44"/>
      <c r="D89" s="43"/>
      <c r="E89" s="45"/>
      <c r="F89" s="46"/>
      <c r="G89" s="43"/>
      <c r="H89" s="224"/>
      <c r="I89" s="43"/>
      <c r="J89" s="43"/>
      <c r="K89" s="157" t="str">
        <f>IF(TN_Liste[[#This Row],[Geburts- datum]]="","",ROUNDDOWN(YEARFRAC(TN_Liste[[#This Row],[Geburts- datum]],$E$4),0))</f>
        <v/>
      </c>
      <c r="L89" s="54" t="str" cm="1">
        <f t="array" ref="L89">IF(TN_Liste[[#This Row],[Alter]]&lt;&gt;"",INDEX($N$4:$R$4,_xlfn.XMATCH(TRUE,N89:R89)),"")</f>
        <v/>
      </c>
      <c r="M89" s="54" t="str">
        <f>IF(TN_Liste[[#This Row],[förd.f]]=1,Deckblatt!$C$16-TN_Liste[[#This Row],[Tage abwesend]],"")</f>
        <v/>
      </c>
      <c r="N89" s="54" t="b">
        <f>TN_Liste[[#This Row],[Leiter ja/nein]]="ja"</f>
        <v>0</v>
      </c>
      <c r="O89" s="54" t="b">
        <f>AND($C$4&lt;&gt;3,TN_Liste[[#This Row],[Alter]]&gt;=6,TN_Liste[[#This Row],[Alter]]&lt;21)</f>
        <v>0</v>
      </c>
      <c r="P89" s="54" t="b">
        <f>AND($C$4=3,TN_Liste[[#This Row],[Alter]]&gt;=13,TN_Liste[[#This Row],[Alter]]&lt;&gt;"")</f>
        <v>0</v>
      </c>
      <c r="Q89" s="54" t="b">
        <f>AND($C$4&lt;&gt;3,TN_Liste[[#This Row],[Alter]]&gt;=21,TN_Liste[[#This Row],[Alter]]&lt;27,TN_Liste[[#This Row],[TN ff ü20*]]="ja")</f>
        <v>0</v>
      </c>
      <c r="R89" s="54" t="b">
        <f>TRUE</f>
        <v>1</v>
      </c>
      <c r="S89" s="10" t="b">
        <f>AND(TN_Liste[[#This Row],[TN ff ü20*]]="ja",TN_Liste[[#This Row],[Leiter ja/nein]]="ja")</f>
        <v>0</v>
      </c>
      <c r="T89" s="10" t="b">
        <f>AND(TN_Liste[[#This Row],[TN ff ü20*]]="ja",TN_Liste[[#This Row],[Alter]]&gt;=27,$C$4&lt;&gt;3)</f>
        <v>0</v>
      </c>
      <c r="U89" s="10" t="b">
        <f>TN_Liste[[#This Row],[Alter]]&lt;6</f>
        <v>0</v>
      </c>
      <c r="V89" s="54" t="b">
        <f>TN_Liste[[#This Row],[Art nicht 3 + Ü20 - U27 + TN ff "ja"]]</f>
        <v>0</v>
      </c>
      <c r="W89" s="242" t="b">
        <f>AND(TN_Liste[[#This Row],[Alter]]&gt;99,TN_Liste[[#This Row],[Alter]]&lt;&gt;"")</f>
        <v>0</v>
      </c>
      <c r="Y89" t="str" cm="1">
        <f t="array" ref="Y89">IFERROR(INDEX($S$4:$W$4,_xlfn.XMATCH(TRUE,S89:W89)),"")</f>
        <v/>
      </c>
    </row>
    <row r="90" spans="1:25" ht="15" customHeight="1" x14ac:dyDescent="0.25">
      <c r="A90" s="10" t="str">
        <f>IF(TN_Liste[[#This Row],[Vorname]]="","",A89+1)</f>
        <v/>
      </c>
      <c r="B90" s="44"/>
      <c r="C90" s="44"/>
      <c r="D90" s="43"/>
      <c r="E90" s="45"/>
      <c r="F90" s="46"/>
      <c r="G90" s="43"/>
      <c r="H90" s="224"/>
      <c r="I90" s="43"/>
      <c r="J90" s="43"/>
      <c r="K90" s="157" t="str">
        <f>IF(TN_Liste[[#This Row],[Geburts- datum]]="","",ROUNDDOWN(YEARFRAC(TN_Liste[[#This Row],[Geburts- datum]],$E$4),0))</f>
        <v/>
      </c>
      <c r="L90" s="54" t="str" cm="1">
        <f t="array" ref="L90">IF(TN_Liste[[#This Row],[Alter]]&lt;&gt;"",INDEX($N$4:$R$4,_xlfn.XMATCH(TRUE,N90:R90)),"")</f>
        <v/>
      </c>
      <c r="M90" s="54" t="str">
        <f>IF(TN_Liste[[#This Row],[förd.f]]=1,Deckblatt!$C$16-TN_Liste[[#This Row],[Tage abwesend]],"")</f>
        <v/>
      </c>
      <c r="N90" s="54" t="b">
        <f>TN_Liste[[#This Row],[Leiter ja/nein]]="ja"</f>
        <v>0</v>
      </c>
      <c r="O90" s="54" t="b">
        <f>AND($C$4&lt;&gt;3,TN_Liste[[#This Row],[Alter]]&gt;=6,TN_Liste[[#This Row],[Alter]]&lt;21)</f>
        <v>0</v>
      </c>
      <c r="P90" s="54" t="b">
        <f>AND($C$4=3,TN_Liste[[#This Row],[Alter]]&gt;=13,TN_Liste[[#This Row],[Alter]]&lt;&gt;"")</f>
        <v>0</v>
      </c>
      <c r="Q90" s="54" t="b">
        <f>AND($C$4&lt;&gt;3,TN_Liste[[#This Row],[Alter]]&gt;=21,TN_Liste[[#This Row],[Alter]]&lt;27,TN_Liste[[#This Row],[TN ff ü20*]]="ja")</f>
        <v>0</v>
      </c>
      <c r="R90" s="54" t="b">
        <f>TRUE</f>
        <v>1</v>
      </c>
      <c r="S90" s="10" t="b">
        <f>AND(TN_Liste[[#This Row],[TN ff ü20*]]="ja",TN_Liste[[#This Row],[Leiter ja/nein]]="ja")</f>
        <v>0</v>
      </c>
      <c r="T90" s="10" t="b">
        <f>AND(TN_Liste[[#This Row],[TN ff ü20*]]="ja",TN_Liste[[#This Row],[Alter]]&gt;=27,$C$4&lt;&gt;3)</f>
        <v>0</v>
      </c>
      <c r="U90" s="10" t="b">
        <f>TN_Liste[[#This Row],[Alter]]&lt;6</f>
        <v>0</v>
      </c>
      <c r="V90" s="54" t="b">
        <f>TN_Liste[[#This Row],[Art nicht 3 + Ü20 - U27 + TN ff "ja"]]</f>
        <v>0</v>
      </c>
      <c r="W90" s="242" t="b">
        <f>AND(TN_Liste[[#This Row],[Alter]]&gt;99,TN_Liste[[#This Row],[Alter]]&lt;&gt;"")</f>
        <v>0</v>
      </c>
      <c r="Y90" t="str" cm="1">
        <f t="array" ref="Y90">IFERROR(INDEX($S$4:$W$4,_xlfn.XMATCH(TRUE,S90:W90)),"")</f>
        <v/>
      </c>
    </row>
    <row r="91" spans="1:25" ht="15" customHeight="1" x14ac:dyDescent="0.25">
      <c r="A91" s="10" t="str">
        <f>IF(TN_Liste[[#This Row],[Vorname]]="","",A90+1)</f>
        <v/>
      </c>
      <c r="B91" s="44"/>
      <c r="C91" s="44"/>
      <c r="D91" s="43"/>
      <c r="E91" s="45"/>
      <c r="F91" s="46"/>
      <c r="G91" s="43"/>
      <c r="H91" s="224"/>
      <c r="I91" s="43"/>
      <c r="J91" s="43"/>
      <c r="K91" s="157" t="str">
        <f>IF(TN_Liste[[#This Row],[Geburts- datum]]="","",ROUNDDOWN(YEARFRAC(TN_Liste[[#This Row],[Geburts- datum]],$E$4),0))</f>
        <v/>
      </c>
      <c r="L91" s="54" t="str" cm="1">
        <f t="array" ref="L91">IF(TN_Liste[[#This Row],[Alter]]&lt;&gt;"",INDEX($N$4:$R$4,_xlfn.XMATCH(TRUE,N91:R91)),"")</f>
        <v/>
      </c>
      <c r="M91" s="54" t="str">
        <f>IF(TN_Liste[[#This Row],[förd.f]]=1,Deckblatt!$C$16-TN_Liste[[#This Row],[Tage abwesend]],"")</f>
        <v/>
      </c>
      <c r="N91" s="54" t="b">
        <f>TN_Liste[[#This Row],[Leiter ja/nein]]="ja"</f>
        <v>0</v>
      </c>
      <c r="O91" s="54" t="b">
        <f>AND($C$4&lt;&gt;3,TN_Liste[[#This Row],[Alter]]&gt;=6,TN_Liste[[#This Row],[Alter]]&lt;21)</f>
        <v>0</v>
      </c>
      <c r="P91" s="54" t="b">
        <f>AND($C$4=3,TN_Liste[[#This Row],[Alter]]&gt;=13,TN_Liste[[#This Row],[Alter]]&lt;&gt;"")</f>
        <v>0</v>
      </c>
      <c r="Q91" s="54" t="b">
        <f>AND($C$4&lt;&gt;3,TN_Liste[[#This Row],[Alter]]&gt;=21,TN_Liste[[#This Row],[Alter]]&lt;27,TN_Liste[[#This Row],[TN ff ü20*]]="ja")</f>
        <v>0</v>
      </c>
      <c r="R91" s="54" t="b">
        <f>TRUE</f>
        <v>1</v>
      </c>
      <c r="S91" s="10" t="b">
        <f>AND(TN_Liste[[#This Row],[TN ff ü20*]]="ja",TN_Liste[[#This Row],[Leiter ja/nein]]="ja")</f>
        <v>0</v>
      </c>
      <c r="T91" s="10" t="b">
        <f>AND(TN_Liste[[#This Row],[TN ff ü20*]]="ja",TN_Liste[[#This Row],[Alter]]&gt;=27,$C$4&lt;&gt;3)</f>
        <v>0</v>
      </c>
      <c r="U91" s="10" t="b">
        <f>TN_Liste[[#This Row],[Alter]]&lt;6</f>
        <v>0</v>
      </c>
      <c r="V91" s="54" t="b">
        <f>TN_Liste[[#This Row],[Art nicht 3 + Ü20 - U27 + TN ff "ja"]]</f>
        <v>0</v>
      </c>
      <c r="W91" s="242" t="b">
        <f>AND(TN_Liste[[#This Row],[Alter]]&gt;99,TN_Liste[[#This Row],[Alter]]&lt;&gt;"")</f>
        <v>0</v>
      </c>
      <c r="Y91" t="str" cm="1">
        <f t="array" ref="Y91">IFERROR(INDEX($S$4:$W$4,_xlfn.XMATCH(TRUE,S91:W91)),"")</f>
        <v/>
      </c>
    </row>
    <row r="92" spans="1:25" ht="15" customHeight="1" x14ac:dyDescent="0.25">
      <c r="A92" s="10" t="str">
        <f>IF(TN_Liste[[#This Row],[Vorname]]="","",A91+1)</f>
        <v/>
      </c>
      <c r="B92" s="44"/>
      <c r="C92" s="44"/>
      <c r="D92" s="43"/>
      <c r="E92" s="45"/>
      <c r="F92" s="46"/>
      <c r="G92" s="43"/>
      <c r="H92" s="224"/>
      <c r="I92" s="43"/>
      <c r="J92" s="43"/>
      <c r="K92" s="157" t="str">
        <f>IF(TN_Liste[[#This Row],[Geburts- datum]]="","",ROUNDDOWN(YEARFRAC(TN_Liste[[#This Row],[Geburts- datum]],$E$4),0))</f>
        <v/>
      </c>
      <c r="L92" s="54" t="str" cm="1">
        <f t="array" ref="L92">IF(TN_Liste[[#This Row],[Alter]]&lt;&gt;"",INDEX($N$4:$R$4,_xlfn.XMATCH(TRUE,N92:R92)),"")</f>
        <v/>
      </c>
      <c r="M92" s="54" t="str">
        <f>IF(TN_Liste[[#This Row],[förd.f]]=1,Deckblatt!$C$16-TN_Liste[[#This Row],[Tage abwesend]],"")</f>
        <v/>
      </c>
      <c r="N92" s="54" t="b">
        <f>TN_Liste[[#This Row],[Leiter ja/nein]]="ja"</f>
        <v>0</v>
      </c>
      <c r="O92" s="54" t="b">
        <f>AND($C$4&lt;&gt;3,TN_Liste[[#This Row],[Alter]]&gt;=6,TN_Liste[[#This Row],[Alter]]&lt;21)</f>
        <v>0</v>
      </c>
      <c r="P92" s="54" t="b">
        <f>AND($C$4=3,TN_Liste[[#This Row],[Alter]]&gt;=13,TN_Liste[[#This Row],[Alter]]&lt;&gt;"")</f>
        <v>0</v>
      </c>
      <c r="Q92" s="54" t="b">
        <f>AND($C$4&lt;&gt;3,TN_Liste[[#This Row],[Alter]]&gt;=21,TN_Liste[[#This Row],[Alter]]&lt;27,TN_Liste[[#This Row],[TN ff ü20*]]="ja")</f>
        <v>0</v>
      </c>
      <c r="R92" s="54" t="b">
        <f>TRUE</f>
        <v>1</v>
      </c>
      <c r="S92" s="10" t="b">
        <f>AND(TN_Liste[[#This Row],[TN ff ü20*]]="ja",TN_Liste[[#This Row],[Leiter ja/nein]]="ja")</f>
        <v>0</v>
      </c>
      <c r="T92" s="10" t="b">
        <f>AND(TN_Liste[[#This Row],[TN ff ü20*]]="ja",TN_Liste[[#This Row],[Alter]]&gt;=27,$C$4&lt;&gt;3)</f>
        <v>0</v>
      </c>
      <c r="U92" s="10" t="b">
        <f>TN_Liste[[#This Row],[Alter]]&lt;6</f>
        <v>0</v>
      </c>
      <c r="V92" s="54" t="b">
        <f>TN_Liste[[#This Row],[Art nicht 3 + Ü20 - U27 + TN ff "ja"]]</f>
        <v>0</v>
      </c>
      <c r="W92" s="242" t="b">
        <f>AND(TN_Liste[[#This Row],[Alter]]&gt;99,TN_Liste[[#This Row],[Alter]]&lt;&gt;"")</f>
        <v>0</v>
      </c>
      <c r="Y92" t="str" cm="1">
        <f t="array" ref="Y92">IFERROR(INDEX($S$4:$W$4,_xlfn.XMATCH(TRUE,S92:W92)),"")</f>
        <v/>
      </c>
    </row>
    <row r="93" spans="1:25" ht="15" customHeight="1" x14ac:dyDescent="0.25">
      <c r="A93" s="10" t="str">
        <f>IF(TN_Liste[[#This Row],[Vorname]]="","",A92+1)</f>
        <v/>
      </c>
      <c r="B93" s="44"/>
      <c r="C93" s="44"/>
      <c r="D93" s="43"/>
      <c r="E93" s="45"/>
      <c r="F93" s="46"/>
      <c r="G93" s="43"/>
      <c r="H93" s="224"/>
      <c r="I93" s="43"/>
      <c r="J93" s="43"/>
      <c r="K93" s="157" t="str">
        <f>IF(TN_Liste[[#This Row],[Geburts- datum]]="","",ROUNDDOWN(YEARFRAC(TN_Liste[[#This Row],[Geburts- datum]],$E$4),0))</f>
        <v/>
      </c>
      <c r="L93" s="54" t="str" cm="1">
        <f t="array" ref="L93">IF(TN_Liste[[#This Row],[Alter]]&lt;&gt;"",INDEX($N$4:$R$4,_xlfn.XMATCH(TRUE,N93:R93)),"")</f>
        <v/>
      </c>
      <c r="M93" s="54" t="str">
        <f>IF(TN_Liste[[#This Row],[förd.f]]=1,Deckblatt!$C$16-TN_Liste[[#This Row],[Tage abwesend]],"")</f>
        <v/>
      </c>
      <c r="N93" s="54" t="b">
        <f>TN_Liste[[#This Row],[Leiter ja/nein]]="ja"</f>
        <v>0</v>
      </c>
      <c r="O93" s="54" t="b">
        <f>AND($C$4&lt;&gt;3,TN_Liste[[#This Row],[Alter]]&gt;=6,TN_Liste[[#This Row],[Alter]]&lt;21)</f>
        <v>0</v>
      </c>
      <c r="P93" s="54" t="b">
        <f>AND($C$4=3,TN_Liste[[#This Row],[Alter]]&gt;=13,TN_Liste[[#This Row],[Alter]]&lt;&gt;"")</f>
        <v>0</v>
      </c>
      <c r="Q93" s="54" t="b">
        <f>AND($C$4&lt;&gt;3,TN_Liste[[#This Row],[Alter]]&gt;=21,TN_Liste[[#This Row],[Alter]]&lt;27,TN_Liste[[#This Row],[TN ff ü20*]]="ja")</f>
        <v>0</v>
      </c>
      <c r="R93" s="54" t="b">
        <f>TRUE</f>
        <v>1</v>
      </c>
      <c r="S93" s="10" t="b">
        <f>AND(TN_Liste[[#This Row],[TN ff ü20*]]="ja",TN_Liste[[#This Row],[Leiter ja/nein]]="ja")</f>
        <v>0</v>
      </c>
      <c r="T93" s="10" t="b">
        <f>AND(TN_Liste[[#This Row],[TN ff ü20*]]="ja",TN_Liste[[#This Row],[Alter]]&gt;=27,$C$4&lt;&gt;3)</f>
        <v>0</v>
      </c>
      <c r="U93" s="10" t="b">
        <f>TN_Liste[[#This Row],[Alter]]&lt;6</f>
        <v>0</v>
      </c>
      <c r="V93" s="54" t="b">
        <f>TN_Liste[[#This Row],[Art nicht 3 + Ü20 - U27 + TN ff "ja"]]</f>
        <v>0</v>
      </c>
      <c r="W93" s="242" t="b">
        <f>AND(TN_Liste[[#This Row],[Alter]]&gt;99,TN_Liste[[#This Row],[Alter]]&lt;&gt;"")</f>
        <v>0</v>
      </c>
      <c r="Y93" t="str" cm="1">
        <f t="array" ref="Y93">IFERROR(INDEX($S$4:$W$4,_xlfn.XMATCH(TRUE,S93:W93)),"")</f>
        <v/>
      </c>
    </row>
    <row r="94" spans="1:25" ht="15" customHeight="1" x14ac:dyDescent="0.25">
      <c r="A94" s="10" t="str">
        <f>IF(TN_Liste[[#This Row],[Vorname]]="","",A93+1)</f>
        <v/>
      </c>
      <c r="B94" s="44"/>
      <c r="C94" s="44"/>
      <c r="D94" s="43"/>
      <c r="E94" s="45"/>
      <c r="F94" s="46"/>
      <c r="G94" s="43"/>
      <c r="H94" s="224"/>
      <c r="I94" s="43"/>
      <c r="J94" s="43"/>
      <c r="K94" s="157" t="str">
        <f>IF(TN_Liste[[#This Row],[Geburts- datum]]="","",ROUNDDOWN(YEARFRAC(TN_Liste[[#This Row],[Geburts- datum]],$E$4),0))</f>
        <v/>
      </c>
      <c r="L94" s="54" t="str" cm="1">
        <f t="array" ref="L94">IF(TN_Liste[[#This Row],[Alter]]&lt;&gt;"",INDEX($N$4:$R$4,_xlfn.XMATCH(TRUE,N94:R94)),"")</f>
        <v/>
      </c>
      <c r="M94" s="54" t="str">
        <f>IF(TN_Liste[[#This Row],[förd.f]]=1,Deckblatt!$C$16-TN_Liste[[#This Row],[Tage abwesend]],"")</f>
        <v/>
      </c>
      <c r="N94" s="54" t="b">
        <f>TN_Liste[[#This Row],[Leiter ja/nein]]="ja"</f>
        <v>0</v>
      </c>
      <c r="O94" s="54" t="b">
        <f>AND($C$4&lt;&gt;3,TN_Liste[[#This Row],[Alter]]&gt;=6,TN_Liste[[#This Row],[Alter]]&lt;21)</f>
        <v>0</v>
      </c>
      <c r="P94" s="54" t="b">
        <f>AND($C$4=3,TN_Liste[[#This Row],[Alter]]&gt;=13,TN_Liste[[#This Row],[Alter]]&lt;&gt;"")</f>
        <v>0</v>
      </c>
      <c r="Q94" s="54" t="b">
        <f>AND($C$4&lt;&gt;3,TN_Liste[[#This Row],[Alter]]&gt;=21,TN_Liste[[#This Row],[Alter]]&lt;27,TN_Liste[[#This Row],[TN ff ü20*]]="ja")</f>
        <v>0</v>
      </c>
      <c r="R94" s="54" t="b">
        <f>TRUE</f>
        <v>1</v>
      </c>
      <c r="S94" s="10" t="b">
        <f>AND(TN_Liste[[#This Row],[TN ff ü20*]]="ja",TN_Liste[[#This Row],[Leiter ja/nein]]="ja")</f>
        <v>0</v>
      </c>
      <c r="T94" s="10" t="b">
        <f>AND(TN_Liste[[#This Row],[TN ff ü20*]]="ja",TN_Liste[[#This Row],[Alter]]&gt;=27,$C$4&lt;&gt;3)</f>
        <v>0</v>
      </c>
      <c r="U94" s="10" t="b">
        <f>TN_Liste[[#This Row],[Alter]]&lt;6</f>
        <v>0</v>
      </c>
      <c r="V94" s="54" t="b">
        <f>TN_Liste[[#This Row],[Art nicht 3 + Ü20 - U27 + TN ff "ja"]]</f>
        <v>0</v>
      </c>
      <c r="W94" s="242" t="b">
        <f>AND(TN_Liste[[#This Row],[Alter]]&gt;99,TN_Liste[[#This Row],[Alter]]&lt;&gt;"")</f>
        <v>0</v>
      </c>
      <c r="Y94" t="str" cm="1">
        <f t="array" ref="Y94">IFERROR(INDEX($S$4:$W$4,_xlfn.XMATCH(TRUE,S94:W94)),"")</f>
        <v/>
      </c>
    </row>
    <row r="95" spans="1:25" ht="15" customHeight="1" x14ac:dyDescent="0.25">
      <c r="A95" s="10" t="str">
        <f>IF(TN_Liste[[#This Row],[Vorname]]="","",A94+1)</f>
        <v/>
      </c>
      <c r="B95" s="44"/>
      <c r="C95" s="44"/>
      <c r="D95" s="43"/>
      <c r="E95" s="45"/>
      <c r="F95" s="46"/>
      <c r="G95" s="43"/>
      <c r="H95" s="224"/>
      <c r="I95" s="43"/>
      <c r="J95" s="43"/>
      <c r="K95" s="157" t="str">
        <f>IF(TN_Liste[[#This Row],[Geburts- datum]]="","",ROUNDDOWN(YEARFRAC(TN_Liste[[#This Row],[Geburts- datum]],$E$4),0))</f>
        <v/>
      </c>
      <c r="L95" s="54" t="str" cm="1">
        <f t="array" ref="L95">IF(TN_Liste[[#This Row],[Alter]]&lt;&gt;"",INDEX($N$4:$R$4,_xlfn.XMATCH(TRUE,N95:R95)),"")</f>
        <v/>
      </c>
      <c r="M95" s="54" t="str">
        <f>IF(TN_Liste[[#This Row],[förd.f]]=1,Deckblatt!$C$16-TN_Liste[[#This Row],[Tage abwesend]],"")</f>
        <v/>
      </c>
      <c r="N95" s="54" t="b">
        <f>TN_Liste[[#This Row],[Leiter ja/nein]]="ja"</f>
        <v>0</v>
      </c>
      <c r="O95" s="54" t="b">
        <f>AND($C$4&lt;&gt;3,TN_Liste[[#This Row],[Alter]]&gt;=6,TN_Liste[[#This Row],[Alter]]&lt;21)</f>
        <v>0</v>
      </c>
      <c r="P95" s="54" t="b">
        <f>AND($C$4=3,TN_Liste[[#This Row],[Alter]]&gt;=13,TN_Liste[[#This Row],[Alter]]&lt;&gt;"")</f>
        <v>0</v>
      </c>
      <c r="Q95" s="54" t="b">
        <f>AND($C$4&lt;&gt;3,TN_Liste[[#This Row],[Alter]]&gt;=21,TN_Liste[[#This Row],[Alter]]&lt;27,TN_Liste[[#This Row],[TN ff ü20*]]="ja")</f>
        <v>0</v>
      </c>
      <c r="R95" s="54" t="b">
        <f>TRUE</f>
        <v>1</v>
      </c>
      <c r="S95" s="10" t="b">
        <f>AND(TN_Liste[[#This Row],[TN ff ü20*]]="ja",TN_Liste[[#This Row],[Leiter ja/nein]]="ja")</f>
        <v>0</v>
      </c>
      <c r="T95" s="10" t="b">
        <f>AND(TN_Liste[[#This Row],[TN ff ü20*]]="ja",TN_Liste[[#This Row],[Alter]]&gt;=27,$C$4&lt;&gt;3)</f>
        <v>0</v>
      </c>
      <c r="U95" s="10" t="b">
        <f>TN_Liste[[#This Row],[Alter]]&lt;6</f>
        <v>0</v>
      </c>
      <c r="V95" s="54" t="b">
        <f>TN_Liste[[#This Row],[Art nicht 3 + Ü20 - U27 + TN ff "ja"]]</f>
        <v>0</v>
      </c>
      <c r="W95" s="242" t="b">
        <f>AND(TN_Liste[[#This Row],[Alter]]&gt;99,TN_Liste[[#This Row],[Alter]]&lt;&gt;"")</f>
        <v>0</v>
      </c>
      <c r="Y95" t="str" cm="1">
        <f t="array" ref="Y95">IFERROR(INDEX($S$4:$W$4,_xlfn.XMATCH(TRUE,S95:W95)),"")</f>
        <v/>
      </c>
    </row>
    <row r="96" spans="1:25" ht="15" customHeight="1" x14ac:dyDescent="0.25">
      <c r="A96" s="10" t="str">
        <f>IF(TN_Liste[[#This Row],[Vorname]]="","",A95+1)</f>
        <v/>
      </c>
      <c r="B96" s="44"/>
      <c r="C96" s="44"/>
      <c r="D96" s="43"/>
      <c r="E96" s="45"/>
      <c r="F96" s="46"/>
      <c r="G96" s="43"/>
      <c r="H96" s="224"/>
      <c r="I96" s="43"/>
      <c r="J96" s="43"/>
      <c r="K96" s="157" t="str">
        <f>IF(TN_Liste[[#This Row],[Geburts- datum]]="","",ROUNDDOWN(YEARFRAC(TN_Liste[[#This Row],[Geburts- datum]],$E$4),0))</f>
        <v/>
      </c>
      <c r="L96" s="54" t="str" cm="1">
        <f t="array" ref="L96">IF(TN_Liste[[#This Row],[Alter]]&lt;&gt;"",INDEX($N$4:$R$4,_xlfn.XMATCH(TRUE,N96:R96)),"")</f>
        <v/>
      </c>
      <c r="M96" s="54" t="str">
        <f>IF(TN_Liste[[#This Row],[förd.f]]=1,Deckblatt!$C$16-TN_Liste[[#This Row],[Tage abwesend]],"")</f>
        <v/>
      </c>
      <c r="N96" s="54" t="b">
        <f>TN_Liste[[#This Row],[Leiter ja/nein]]="ja"</f>
        <v>0</v>
      </c>
      <c r="O96" s="54" t="b">
        <f>AND($C$4&lt;&gt;3,TN_Liste[[#This Row],[Alter]]&gt;=6,TN_Liste[[#This Row],[Alter]]&lt;21)</f>
        <v>0</v>
      </c>
      <c r="P96" s="54" t="b">
        <f>AND($C$4=3,TN_Liste[[#This Row],[Alter]]&gt;=13,TN_Liste[[#This Row],[Alter]]&lt;&gt;"")</f>
        <v>0</v>
      </c>
      <c r="Q96" s="54" t="b">
        <f>AND($C$4&lt;&gt;3,TN_Liste[[#This Row],[Alter]]&gt;=21,TN_Liste[[#This Row],[Alter]]&lt;27,TN_Liste[[#This Row],[TN ff ü20*]]="ja")</f>
        <v>0</v>
      </c>
      <c r="R96" s="54" t="b">
        <f>TRUE</f>
        <v>1</v>
      </c>
      <c r="S96" s="10" t="b">
        <f>AND(TN_Liste[[#This Row],[TN ff ü20*]]="ja",TN_Liste[[#This Row],[Leiter ja/nein]]="ja")</f>
        <v>0</v>
      </c>
      <c r="T96" s="10" t="b">
        <f>AND(TN_Liste[[#This Row],[TN ff ü20*]]="ja",TN_Liste[[#This Row],[Alter]]&gt;=27,$C$4&lt;&gt;3)</f>
        <v>0</v>
      </c>
      <c r="U96" s="10" t="b">
        <f>TN_Liste[[#This Row],[Alter]]&lt;6</f>
        <v>0</v>
      </c>
      <c r="V96" s="54" t="b">
        <f>TN_Liste[[#This Row],[Art nicht 3 + Ü20 - U27 + TN ff "ja"]]</f>
        <v>0</v>
      </c>
      <c r="W96" s="242" t="b">
        <f>AND(TN_Liste[[#This Row],[Alter]]&gt;99,TN_Liste[[#This Row],[Alter]]&lt;&gt;"")</f>
        <v>0</v>
      </c>
      <c r="Y96" t="str" cm="1">
        <f t="array" ref="Y96">IFERROR(INDEX($S$4:$W$4,_xlfn.XMATCH(TRUE,S96:W96)),"")</f>
        <v/>
      </c>
    </row>
    <row r="97" spans="1:25" ht="15" customHeight="1" x14ac:dyDescent="0.25">
      <c r="A97" s="10" t="str">
        <f>IF(TN_Liste[[#This Row],[Vorname]]="","",A96+1)</f>
        <v/>
      </c>
      <c r="B97" s="44"/>
      <c r="C97" s="44"/>
      <c r="D97" s="43"/>
      <c r="E97" s="45"/>
      <c r="F97" s="46"/>
      <c r="G97" s="43"/>
      <c r="H97" s="224"/>
      <c r="I97" s="43"/>
      <c r="J97" s="43"/>
      <c r="K97" s="157" t="str">
        <f>IF(TN_Liste[[#This Row],[Geburts- datum]]="","",ROUNDDOWN(YEARFRAC(TN_Liste[[#This Row],[Geburts- datum]],$E$4),0))</f>
        <v/>
      </c>
      <c r="L97" s="54" t="str" cm="1">
        <f t="array" ref="L97">IF(TN_Liste[[#This Row],[Alter]]&lt;&gt;"",INDEX($N$4:$R$4,_xlfn.XMATCH(TRUE,N97:R97)),"")</f>
        <v/>
      </c>
      <c r="M97" s="54" t="str">
        <f>IF(TN_Liste[[#This Row],[förd.f]]=1,Deckblatt!$C$16-TN_Liste[[#This Row],[Tage abwesend]],"")</f>
        <v/>
      </c>
      <c r="N97" s="54" t="b">
        <f>TN_Liste[[#This Row],[Leiter ja/nein]]="ja"</f>
        <v>0</v>
      </c>
      <c r="O97" s="54" t="b">
        <f>AND($C$4&lt;&gt;3,TN_Liste[[#This Row],[Alter]]&gt;=6,TN_Liste[[#This Row],[Alter]]&lt;21)</f>
        <v>0</v>
      </c>
      <c r="P97" s="54" t="b">
        <f>AND($C$4=3,TN_Liste[[#This Row],[Alter]]&gt;=13,TN_Liste[[#This Row],[Alter]]&lt;&gt;"")</f>
        <v>0</v>
      </c>
      <c r="Q97" s="54" t="b">
        <f>AND($C$4&lt;&gt;3,TN_Liste[[#This Row],[Alter]]&gt;=21,TN_Liste[[#This Row],[Alter]]&lt;27,TN_Liste[[#This Row],[TN ff ü20*]]="ja")</f>
        <v>0</v>
      </c>
      <c r="R97" s="54" t="b">
        <f>TRUE</f>
        <v>1</v>
      </c>
      <c r="S97" s="10" t="b">
        <f>AND(TN_Liste[[#This Row],[TN ff ü20*]]="ja",TN_Liste[[#This Row],[Leiter ja/nein]]="ja")</f>
        <v>0</v>
      </c>
      <c r="T97" s="10" t="b">
        <f>AND(TN_Liste[[#This Row],[TN ff ü20*]]="ja",TN_Liste[[#This Row],[Alter]]&gt;=27,$C$4&lt;&gt;3)</f>
        <v>0</v>
      </c>
      <c r="U97" s="10" t="b">
        <f>TN_Liste[[#This Row],[Alter]]&lt;6</f>
        <v>0</v>
      </c>
      <c r="V97" s="54" t="b">
        <f>TN_Liste[[#This Row],[Art nicht 3 + Ü20 - U27 + TN ff "ja"]]</f>
        <v>0</v>
      </c>
      <c r="W97" s="242" t="b">
        <f>AND(TN_Liste[[#This Row],[Alter]]&gt;99,TN_Liste[[#This Row],[Alter]]&lt;&gt;"")</f>
        <v>0</v>
      </c>
      <c r="Y97" t="str" cm="1">
        <f t="array" ref="Y97">IFERROR(INDEX($S$4:$W$4,_xlfn.XMATCH(TRUE,S97:W97)),"")</f>
        <v/>
      </c>
    </row>
    <row r="98" spans="1:25" ht="15" customHeight="1" x14ac:dyDescent="0.25">
      <c r="A98" s="10" t="str">
        <f>IF(TN_Liste[[#This Row],[Vorname]]="","",A97+1)</f>
        <v/>
      </c>
      <c r="B98" s="44"/>
      <c r="C98" s="44"/>
      <c r="D98" s="43"/>
      <c r="E98" s="45"/>
      <c r="F98" s="46"/>
      <c r="G98" s="43"/>
      <c r="H98" s="224"/>
      <c r="I98" s="43"/>
      <c r="J98" s="43"/>
      <c r="K98" s="157" t="str">
        <f>IF(TN_Liste[[#This Row],[Geburts- datum]]="","",ROUNDDOWN(YEARFRAC(TN_Liste[[#This Row],[Geburts- datum]],$E$4),0))</f>
        <v/>
      </c>
      <c r="L98" s="54" t="str" cm="1">
        <f t="array" ref="L98">IF(TN_Liste[[#This Row],[Alter]]&lt;&gt;"",INDEX($N$4:$R$4,_xlfn.XMATCH(TRUE,N98:R98)),"")</f>
        <v/>
      </c>
      <c r="M98" s="54" t="str">
        <f>IF(TN_Liste[[#This Row],[förd.f]]=1,Deckblatt!$C$16-TN_Liste[[#This Row],[Tage abwesend]],"")</f>
        <v/>
      </c>
      <c r="N98" s="54" t="b">
        <f>TN_Liste[[#This Row],[Leiter ja/nein]]="ja"</f>
        <v>0</v>
      </c>
      <c r="O98" s="54" t="b">
        <f>AND($C$4&lt;&gt;3,TN_Liste[[#This Row],[Alter]]&gt;=6,TN_Liste[[#This Row],[Alter]]&lt;21)</f>
        <v>0</v>
      </c>
      <c r="P98" s="54" t="b">
        <f>AND($C$4=3,TN_Liste[[#This Row],[Alter]]&gt;=13,TN_Liste[[#This Row],[Alter]]&lt;&gt;"")</f>
        <v>0</v>
      </c>
      <c r="Q98" s="54" t="b">
        <f>AND($C$4&lt;&gt;3,TN_Liste[[#This Row],[Alter]]&gt;=21,TN_Liste[[#This Row],[Alter]]&lt;27,TN_Liste[[#This Row],[TN ff ü20*]]="ja")</f>
        <v>0</v>
      </c>
      <c r="R98" s="54" t="b">
        <f>TRUE</f>
        <v>1</v>
      </c>
      <c r="S98" s="10" t="b">
        <f>AND(TN_Liste[[#This Row],[TN ff ü20*]]="ja",TN_Liste[[#This Row],[Leiter ja/nein]]="ja")</f>
        <v>0</v>
      </c>
      <c r="T98" s="10" t="b">
        <f>AND(TN_Liste[[#This Row],[TN ff ü20*]]="ja",TN_Liste[[#This Row],[Alter]]&gt;=27,$C$4&lt;&gt;3)</f>
        <v>0</v>
      </c>
      <c r="U98" s="10" t="b">
        <f>TN_Liste[[#This Row],[Alter]]&lt;6</f>
        <v>0</v>
      </c>
      <c r="V98" s="54" t="b">
        <f>TN_Liste[[#This Row],[Art nicht 3 + Ü20 - U27 + TN ff "ja"]]</f>
        <v>0</v>
      </c>
      <c r="W98" s="242" t="b">
        <f>AND(TN_Liste[[#This Row],[Alter]]&gt;99,TN_Liste[[#This Row],[Alter]]&lt;&gt;"")</f>
        <v>0</v>
      </c>
      <c r="Y98" t="str" cm="1">
        <f t="array" ref="Y98">IFERROR(INDEX($S$4:$W$4,_xlfn.XMATCH(TRUE,S98:W98)),"")</f>
        <v/>
      </c>
    </row>
    <row r="99" spans="1:25" ht="15" customHeight="1" x14ac:dyDescent="0.25">
      <c r="A99" s="10" t="str">
        <f>IF(TN_Liste[[#This Row],[Vorname]]="","",A98+1)</f>
        <v/>
      </c>
      <c r="B99" s="44"/>
      <c r="C99" s="44"/>
      <c r="D99" s="43"/>
      <c r="E99" s="45"/>
      <c r="F99" s="46"/>
      <c r="G99" s="43"/>
      <c r="H99" s="224"/>
      <c r="I99" s="43"/>
      <c r="J99" s="43"/>
      <c r="K99" s="157" t="str">
        <f>IF(TN_Liste[[#This Row],[Geburts- datum]]="","",ROUNDDOWN(YEARFRAC(TN_Liste[[#This Row],[Geburts- datum]],$E$4),0))</f>
        <v/>
      </c>
      <c r="L99" s="54" t="str" cm="1">
        <f t="array" ref="L99">IF(TN_Liste[[#This Row],[Alter]]&lt;&gt;"",INDEX($N$4:$R$4,_xlfn.XMATCH(TRUE,N99:R99)),"")</f>
        <v/>
      </c>
      <c r="M99" s="54" t="str">
        <f>IF(TN_Liste[[#This Row],[förd.f]]=1,Deckblatt!$C$16-TN_Liste[[#This Row],[Tage abwesend]],"")</f>
        <v/>
      </c>
      <c r="N99" s="54" t="b">
        <f>TN_Liste[[#This Row],[Leiter ja/nein]]="ja"</f>
        <v>0</v>
      </c>
      <c r="O99" s="54" t="b">
        <f>AND($C$4&lt;&gt;3,TN_Liste[[#This Row],[Alter]]&gt;=6,TN_Liste[[#This Row],[Alter]]&lt;21)</f>
        <v>0</v>
      </c>
      <c r="P99" s="54" t="b">
        <f>AND($C$4=3,TN_Liste[[#This Row],[Alter]]&gt;=13,TN_Liste[[#This Row],[Alter]]&lt;&gt;"")</f>
        <v>0</v>
      </c>
      <c r="Q99" s="54" t="b">
        <f>AND($C$4&lt;&gt;3,TN_Liste[[#This Row],[Alter]]&gt;=21,TN_Liste[[#This Row],[Alter]]&lt;27,TN_Liste[[#This Row],[TN ff ü20*]]="ja")</f>
        <v>0</v>
      </c>
      <c r="R99" s="54" t="b">
        <f>TRUE</f>
        <v>1</v>
      </c>
      <c r="S99" s="10" t="b">
        <f>AND(TN_Liste[[#This Row],[TN ff ü20*]]="ja",TN_Liste[[#This Row],[Leiter ja/nein]]="ja")</f>
        <v>0</v>
      </c>
      <c r="T99" s="10" t="b">
        <f>AND(TN_Liste[[#This Row],[TN ff ü20*]]="ja",TN_Liste[[#This Row],[Alter]]&gt;=27,$C$4&lt;&gt;3)</f>
        <v>0</v>
      </c>
      <c r="U99" s="10" t="b">
        <f>TN_Liste[[#This Row],[Alter]]&lt;6</f>
        <v>0</v>
      </c>
      <c r="V99" s="54" t="b">
        <f>TN_Liste[[#This Row],[Art nicht 3 + Ü20 - U27 + TN ff "ja"]]</f>
        <v>0</v>
      </c>
      <c r="W99" s="242" t="b">
        <f>AND(TN_Liste[[#This Row],[Alter]]&gt;99,TN_Liste[[#This Row],[Alter]]&lt;&gt;"")</f>
        <v>0</v>
      </c>
      <c r="Y99" t="str" cm="1">
        <f t="array" ref="Y99">IFERROR(INDEX($S$4:$W$4,_xlfn.XMATCH(TRUE,S99:W99)),"")</f>
        <v/>
      </c>
    </row>
    <row r="100" spans="1:25" ht="15" customHeight="1" x14ac:dyDescent="0.25">
      <c r="A100" s="10" t="str">
        <f>IF(TN_Liste[[#This Row],[Vorname]]="","",A99+1)</f>
        <v/>
      </c>
      <c r="B100" s="44"/>
      <c r="C100" s="44"/>
      <c r="D100" s="43"/>
      <c r="E100" s="45"/>
      <c r="F100" s="46"/>
      <c r="G100" s="43"/>
      <c r="H100" s="224"/>
      <c r="I100" s="43"/>
      <c r="J100" s="43"/>
      <c r="K100" s="157" t="str">
        <f>IF(TN_Liste[[#This Row],[Geburts- datum]]="","",ROUNDDOWN(YEARFRAC(TN_Liste[[#This Row],[Geburts- datum]],$E$4),0))</f>
        <v/>
      </c>
      <c r="L100" s="54" t="str" cm="1">
        <f t="array" ref="L100">IF(TN_Liste[[#This Row],[Alter]]&lt;&gt;"",INDEX($N$4:$R$4,_xlfn.XMATCH(TRUE,N100:R100)),"")</f>
        <v/>
      </c>
      <c r="M100" s="54" t="str">
        <f>IF(TN_Liste[[#This Row],[förd.f]]=1,Deckblatt!$C$16-TN_Liste[[#This Row],[Tage abwesend]],"")</f>
        <v/>
      </c>
      <c r="N100" s="54" t="b">
        <f>TN_Liste[[#This Row],[Leiter ja/nein]]="ja"</f>
        <v>0</v>
      </c>
      <c r="O100" s="54" t="b">
        <f>AND($C$4&lt;&gt;3,TN_Liste[[#This Row],[Alter]]&gt;=6,TN_Liste[[#This Row],[Alter]]&lt;21)</f>
        <v>0</v>
      </c>
      <c r="P100" s="54" t="b">
        <f>AND($C$4=3,TN_Liste[[#This Row],[Alter]]&gt;=13,TN_Liste[[#This Row],[Alter]]&lt;&gt;"")</f>
        <v>0</v>
      </c>
      <c r="Q100" s="54" t="b">
        <f>AND($C$4&lt;&gt;3,TN_Liste[[#This Row],[Alter]]&gt;=21,TN_Liste[[#This Row],[Alter]]&lt;27,TN_Liste[[#This Row],[TN ff ü20*]]="ja")</f>
        <v>0</v>
      </c>
      <c r="R100" s="54" t="b">
        <f>TRUE</f>
        <v>1</v>
      </c>
      <c r="S100" s="10" t="b">
        <f>AND(TN_Liste[[#This Row],[TN ff ü20*]]="ja",TN_Liste[[#This Row],[Leiter ja/nein]]="ja")</f>
        <v>0</v>
      </c>
      <c r="T100" s="10" t="b">
        <f>AND(TN_Liste[[#This Row],[TN ff ü20*]]="ja",TN_Liste[[#This Row],[Alter]]&gt;=27,$C$4&lt;&gt;3)</f>
        <v>0</v>
      </c>
      <c r="U100" s="10" t="b">
        <f>TN_Liste[[#This Row],[Alter]]&lt;6</f>
        <v>0</v>
      </c>
      <c r="V100" s="54" t="b">
        <f>TN_Liste[[#This Row],[Art nicht 3 + Ü20 - U27 + TN ff "ja"]]</f>
        <v>0</v>
      </c>
      <c r="W100" s="242" t="b">
        <f>AND(TN_Liste[[#This Row],[Alter]]&gt;99,TN_Liste[[#This Row],[Alter]]&lt;&gt;"")</f>
        <v>0</v>
      </c>
      <c r="Y100" t="str" cm="1">
        <f t="array" ref="Y100">IFERROR(INDEX($S$4:$W$4,_xlfn.XMATCH(TRUE,S100:W100)),"")</f>
        <v/>
      </c>
    </row>
    <row r="101" spans="1:25" ht="15" customHeight="1" x14ac:dyDescent="0.25">
      <c r="A101" s="10" t="str">
        <f>IF(TN_Liste[[#This Row],[Vorname]]="","",A100+1)</f>
        <v/>
      </c>
      <c r="B101" s="44"/>
      <c r="C101" s="44"/>
      <c r="D101" s="43"/>
      <c r="E101" s="45"/>
      <c r="F101" s="46"/>
      <c r="G101" s="43"/>
      <c r="H101" s="224"/>
      <c r="I101" s="43"/>
      <c r="J101" s="43"/>
      <c r="K101" s="157" t="str">
        <f>IF(TN_Liste[[#This Row],[Geburts- datum]]="","",ROUNDDOWN(YEARFRAC(TN_Liste[[#This Row],[Geburts- datum]],$E$4),0))</f>
        <v/>
      </c>
      <c r="L101" s="54" t="str" cm="1">
        <f t="array" ref="L101">IF(TN_Liste[[#This Row],[Alter]]&lt;&gt;"",INDEX($N$4:$R$4,_xlfn.XMATCH(TRUE,N101:R101)),"")</f>
        <v/>
      </c>
      <c r="M101" s="54" t="str">
        <f>IF(TN_Liste[[#This Row],[förd.f]]=1,Deckblatt!$C$16-TN_Liste[[#This Row],[Tage abwesend]],"")</f>
        <v/>
      </c>
      <c r="N101" s="54" t="b">
        <f>TN_Liste[[#This Row],[Leiter ja/nein]]="ja"</f>
        <v>0</v>
      </c>
      <c r="O101" s="54" t="b">
        <f>AND($C$4&lt;&gt;3,TN_Liste[[#This Row],[Alter]]&gt;=6,TN_Liste[[#This Row],[Alter]]&lt;21)</f>
        <v>0</v>
      </c>
      <c r="P101" s="54" t="b">
        <f>AND($C$4=3,TN_Liste[[#This Row],[Alter]]&gt;=13,TN_Liste[[#This Row],[Alter]]&lt;&gt;"")</f>
        <v>0</v>
      </c>
      <c r="Q101" s="54" t="b">
        <f>AND($C$4&lt;&gt;3,TN_Liste[[#This Row],[Alter]]&gt;=21,TN_Liste[[#This Row],[Alter]]&lt;27,TN_Liste[[#This Row],[TN ff ü20*]]="ja")</f>
        <v>0</v>
      </c>
      <c r="R101" s="54" t="b">
        <f>TRUE</f>
        <v>1</v>
      </c>
      <c r="S101" s="10" t="b">
        <f>AND(TN_Liste[[#This Row],[TN ff ü20*]]="ja",TN_Liste[[#This Row],[Leiter ja/nein]]="ja")</f>
        <v>0</v>
      </c>
      <c r="T101" s="10" t="b">
        <f>AND(TN_Liste[[#This Row],[TN ff ü20*]]="ja",TN_Liste[[#This Row],[Alter]]&gt;=27,$C$4&lt;&gt;3)</f>
        <v>0</v>
      </c>
      <c r="U101" s="10" t="b">
        <f>TN_Liste[[#This Row],[Alter]]&lt;6</f>
        <v>0</v>
      </c>
      <c r="V101" s="54" t="b">
        <f>TN_Liste[[#This Row],[Art nicht 3 + Ü20 - U27 + TN ff "ja"]]</f>
        <v>0</v>
      </c>
      <c r="W101" s="242" t="b">
        <f>AND(TN_Liste[[#This Row],[Alter]]&gt;99,TN_Liste[[#This Row],[Alter]]&lt;&gt;"")</f>
        <v>0</v>
      </c>
      <c r="Y101" t="str" cm="1">
        <f t="array" ref="Y101">IFERROR(INDEX($S$4:$W$4,_xlfn.XMATCH(TRUE,S101:W101)),"")</f>
        <v/>
      </c>
    </row>
    <row r="102" spans="1:25" ht="15" customHeight="1" x14ac:dyDescent="0.25">
      <c r="A102" s="10" t="str">
        <f>IF(TN_Liste[[#This Row],[Vorname]]="","",A101+1)</f>
        <v/>
      </c>
      <c r="B102" s="44"/>
      <c r="C102" s="44"/>
      <c r="D102" s="43"/>
      <c r="E102" s="45"/>
      <c r="F102" s="46"/>
      <c r="G102" s="43"/>
      <c r="H102" s="224"/>
      <c r="I102" s="43"/>
      <c r="J102" s="43"/>
      <c r="K102" s="157" t="str">
        <f>IF(TN_Liste[[#This Row],[Geburts- datum]]="","",ROUNDDOWN(YEARFRAC(TN_Liste[[#This Row],[Geburts- datum]],$E$4),0))</f>
        <v/>
      </c>
      <c r="L102" s="54" t="str" cm="1">
        <f t="array" ref="L102">IF(TN_Liste[[#This Row],[Alter]]&lt;&gt;"",INDEX($N$4:$R$4,_xlfn.XMATCH(TRUE,N102:R102)),"")</f>
        <v/>
      </c>
      <c r="M102" s="54" t="str">
        <f>IF(TN_Liste[[#This Row],[förd.f]]=1,Deckblatt!$C$16-TN_Liste[[#This Row],[Tage abwesend]],"")</f>
        <v/>
      </c>
      <c r="N102" s="54" t="b">
        <f>TN_Liste[[#This Row],[Leiter ja/nein]]="ja"</f>
        <v>0</v>
      </c>
      <c r="O102" s="54" t="b">
        <f>AND($C$4&lt;&gt;3,TN_Liste[[#This Row],[Alter]]&gt;=6,TN_Liste[[#This Row],[Alter]]&lt;21)</f>
        <v>0</v>
      </c>
      <c r="P102" s="54" t="b">
        <f>AND($C$4=3,TN_Liste[[#This Row],[Alter]]&gt;=13,TN_Liste[[#This Row],[Alter]]&lt;&gt;"")</f>
        <v>0</v>
      </c>
      <c r="Q102" s="54" t="b">
        <f>AND($C$4&lt;&gt;3,TN_Liste[[#This Row],[Alter]]&gt;=21,TN_Liste[[#This Row],[Alter]]&lt;27,TN_Liste[[#This Row],[TN ff ü20*]]="ja")</f>
        <v>0</v>
      </c>
      <c r="R102" s="54" t="b">
        <f>TRUE</f>
        <v>1</v>
      </c>
      <c r="S102" s="10" t="b">
        <f>AND(TN_Liste[[#This Row],[TN ff ü20*]]="ja",TN_Liste[[#This Row],[Leiter ja/nein]]="ja")</f>
        <v>0</v>
      </c>
      <c r="T102" s="10" t="b">
        <f>AND(TN_Liste[[#This Row],[TN ff ü20*]]="ja",TN_Liste[[#This Row],[Alter]]&gt;=27,$C$4&lt;&gt;3)</f>
        <v>0</v>
      </c>
      <c r="U102" s="10" t="b">
        <f>TN_Liste[[#This Row],[Alter]]&lt;6</f>
        <v>0</v>
      </c>
      <c r="V102" s="54" t="b">
        <f>TN_Liste[[#This Row],[Art nicht 3 + Ü20 - U27 + TN ff "ja"]]</f>
        <v>0</v>
      </c>
      <c r="W102" s="242" t="b">
        <f>AND(TN_Liste[[#This Row],[Alter]]&gt;99,TN_Liste[[#This Row],[Alter]]&lt;&gt;"")</f>
        <v>0</v>
      </c>
      <c r="Y102" t="str" cm="1">
        <f t="array" ref="Y102">IFERROR(INDEX($S$4:$W$4,_xlfn.XMATCH(TRUE,S102:W102)),"")</f>
        <v/>
      </c>
    </row>
    <row r="103" spans="1:25" ht="15" customHeight="1" x14ac:dyDescent="0.25">
      <c r="A103" s="10" t="str">
        <f>IF(TN_Liste[[#This Row],[Vorname]]="","",A102+1)</f>
        <v/>
      </c>
      <c r="B103" s="44"/>
      <c r="C103" s="44"/>
      <c r="D103" s="43"/>
      <c r="E103" s="45"/>
      <c r="F103" s="46"/>
      <c r="G103" s="43"/>
      <c r="H103" s="224"/>
      <c r="I103" s="43"/>
      <c r="J103" s="43"/>
      <c r="K103" s="157" t="str">
        <f>IF(TN_Liste[[#This Row],[Geburts- datum]]="","",ROUNDDOWN(YEARFRAC(TN_Liste[[#This Row],[Geburts- datum]],$E$4),0))</f>
        <v/>
      </c>
      <c r="L103" s="54" t="str" cm="1">
        <f t="array" ref="L103">IF(TN_Liste[[#This Row],[Alter]]&lt;&gt;"",INDEX($N$4:$R$4,_xlfn.XMATCH(TRUE,N103:R103)),"")</f>
        <v/>
      </c>
      <c r="M103" s="54" t="str">
        <f>IF(TN_Liste[[#This Row],[förd.f]]=1,Deckblatt!$C$16-TN_Liste[[#This Row],[Tage abwesend]],"")</f>
        <v/>
      </c>
      <c r="N103" s="54" t="b">
        <f>TN_Liste[[#This Row],[Leiter ja/nein]]="ja"</f>
        <v>0</v>
      </c>
      <c r="O103" s="54" t="b">
        <f>AND($C$4&lt;&gt;3,TN_Liste[[#This Row],[Alter]]&gt;=6,TN_Liste[[#This Row],[Alter]]&lt;21)</f>
        <v>0</v>
      </c>
      <c r="P103" s="54" t="b">
        <f>AND($C$4=3,TN_Liste[[#This Row],[Alter]]&gt;=13,TN_Liste[[#This Row],[Alter]]&lt;&gt;"")</f>
        <v>0</v>
      </c>
      <c r="Q103" s="54" t="b">
        <f>AND($C$4&lt;&gt;3,TN_Liste[[#This Row],[Alter]]&gt;=21,TN_Liste[[#This Row],[Alter]]&lt;27,TN_Liste[[#This Row],[TN ff ü20*]]="ja")</f>
        <v>0</v>
      </c>
      <c r="R103" s="54" t="b">
        <f>TRUE</f>
        <v>1</v>
      </c>
      <c r="S103" s="10" t="b">
        <f>AND(TN_Liste[[#This Row],[TN ff ü20*]]="ja",TN_Liste[[#This Row],[Leiter ja/nein]]="ja")</f>
        <v>0</v>
      </c>
      <c r="T103" s="10" t="b">
        <f>AND(TN_Liste[[#This Row],[TN ff ü20*]]="ja",TN_Liste[[#This Row],[Alter]]&gt;=27,$C$4&lt;&gt;3)</f>
        <v>0</v>
      </c>
      <c r="U103" s="10" t="b">
        <f>TN_Liste[[#This Row],[Alter]]&lt;6</f>
        <v>0</v>
      </c>
      <c r="V103" s="54" t="b">
        <f>TN_Liste[[#This Row],[Art nicht 3 + Ü20 - U27 + TN ff "ja"]]</f>
        <v>0</v>
      </c>
      <c r="W103" s="242" t="b">
        <f>AND(TN_Liste[[#This Row],[Alter]]&gt;99,TN_Liste[[#This Row],[Alter]]&lt;&gt;"")</f>
        <v>0</v>
      </c>
      <c r="Y103" t="str" cm="1">
        <f t="array" ref="Y103">IFERROR(INDEX($S$4:$W$4,_xlfn.XMATCH(TRUE,S103:W103)),"")</f>
        <v/>
      </c>
    </row>
    <row r="104" spans="1:25" ht="15" customHeight="1" x14ac:dyDescent="0.25">
      <c r="A104" s="10" t="str">
        <f>IF(TN_Liste[[#This Row],[Vorname]]="","",A103+1)</f>
        <v/>
      </c>
      <c r="B104" s="44"/>
      <c r="C104" s="44"/>
      <c r="D104" s="43"/>
      <c r="E104" s="45"/>
      <c r="F104" s="46"/>
      <c r="G104" s="43"/>
      <c r="H104" s="224"/>
      <c r="I104" s="43"/>
      <c r="J104" s="43"/>
      <c r="K104" s="157" t="str">
        <f>IF(TN_Liste[[#This Row],[Geburts- datum]]="","",ROUNDDOWN(YEARFRAC(TN_Liste[[#This Row],[Geburts- datum]],$E$4),0))</f>
        <v/>
      </c>
      <c r="L104" s="54" t="str" cm="1">
        <f t="array" ref="L104">IF(TN_Liste[[#This Row],[Alter]]&lt;&gt;"",INDEX($N$4:$R$4,_xlfn.XMATCH(TRUE,N104:R104)),"")</f>
        <v/>
      </c>
      <c r="M104" s="54" t="str">
        <f>IF(TN_Liste[[#This Row],[förd.f]]=1,Deckblatt!$C$16-TN_Liste[[#This Row],[Tage abwesend]],"")</f>
        <v/>
      </c>
      <c r="N104" s="54" t="b">
        <f>TN_Liste[[#This Row],[Leiter ja/nein]]="ja"</f>
        <v>0</v>
      </c>
      <c r="O104" s="54" t="b">
        <f>AND($C$4&lt;&gt;3,TN_Liste[[#This Row],[Alter]]&gt;=6,TN_Liste[[#This Row],[Alter]]&lt;21)</f>
        <v>0</v>
      </c>
      <c r="P104" s="54" t="b">
        <f>AND($C$4=3,TN_Liste[[#This Row],[Alter]]&gt;=13,TN_Liste[[#This Row],[Alter]]&lt;&gt;"")</f>
        <v>0</v>
      </c>
      <c r="Q104" s="54" t="b">
        <f>AND($C$4&lt;&gt;3,TN_Liste[[#This Row],[Alter]]&gt;=21,TN_Liste[[#This Row],[Alter]]&lt;27,TN_Liste[[#This Row],[TN ff ü20*]]="ja")</f>
        <v>0</v>
      </c>
      <c r="R104" s="54" t="b">
        <f>TRUE</f>
        <v>1</v>
      </c>
      <c r="S104" s="10" t="b">
        <f>AND(TN_Liste[[#This Row],[TN ff ü20*]]="ja",TN_Liste[[#This Row],[Leiter ja/nein]]="ja")</f>
        <v>0</v>
      </c>
      <c r="T104" s="10" t="b">
        <f>AND(TN_Liste[[#This Row],[TN ff ü20*]]="ja",TN_Liste[[#This Row],[Alter]]&gt;=27,$C$4&lt;&gt;3)</f>
        <v>0</v>
      </c>
      <c r="U104" s="10" t="b">
        <f>TN_Liste[[#This Row],[Alter]]&lt;6</f>
        <v>0</v>
      </c>
      <c r="V104" s="54" t="b">
        <f>TN_Liste[[#This Row],[Art nicht 3 + Ü20 - U27 + TN ff "ja"]]</f>
        <v>0</v>
      </c>
      <c r="W104" s="242" t="b">
        <f>AND(TN_Liste[[#This Row],[Alter]]&gt;99,TN_Liste[[#This Row],[Alter]]&lt;&gt;"")</f>
        <v>0</v>
      </c>
      <c r="Y104" t="str" cm="1">
        <f t="array" ref="Y104">IFERROR(INDEX($S$4:$W$4,_xlfn.XMATCH(TRUE,S104:W104)),"")</f>
        <v/>
      </c>
    </row>
    <row r="105" spans="1:25" ht="15" customHeight="1" x14ac:dyDescent="0.25">
      <c r="A105" s="10" t="str">
        <f>IF(TN_Liste[[#This Row],[Vorname]]="","",A104+1)</f>
        <v/>
      </c>
      <c r="B105" s="44"/>
      <c r="C105" s="44"/>
      <c r="D105" s="43"/>
      <c r="E105" s="45"/>
      <c r="F105" s="46"/>
      <c r="G105" s="43"/>
      <c r="H105" s="224"/>
      <c r="I105" s="43"/>
      <c r="J105" s="43"/>
      <c r="K105" s="157" t="str">
        <f>IF(TN_Liste[[#This Row],[Geburts- datum]]="","",ROUNDDOWN(YEARFRAC(TN_Liste[[#This Row],[Geburts- datum]],$E$4),0))</f>
        <v/>
      </c>
      <c r="L105" s="54" t="str" cm="1">
        <f t="array" ref="L105">IF(TN_Liste[[#This Row],[Alter]]&lt;&gt;"",INDEX($N$4:$R$4,_xlfn.XMATCH(TRUE,N105:R105)),"")</f>
        <v/>
      </c>
      <c r="M105" s="54" t="str">
        <f>IF(TN_Liste[[#This Row],[förd.f]]=1,Deckblatt!$C$16-TN_Liste[[#This Row],[Tage abwesend]],"")</f>
        <v/>
      </c>
      <c r="N105" s="54" t="b">
        <f>TN_Liste[[#This Row],[Leiter ja/nein]]="ja"</f>
        <v>0</v>
      </c>
      <c r="O105" s="54" t="b">
        <f>AND($C$4&lt;&gt;3,TN_Liste[[#This Row],[Alter]]&gt;=6,TN_Liste[[#This Row],[Alter]]&lt;21)</f>
        <v>0</v>
      </c>
      <c r="P105" s="54" t="b">
        <f>AND($C$4=3,TN_Liste[[#This Row],[Alter]]&gt;=13,TN_Liste[[#This Row],[Alter]]&lt;&gt;"")</f>
        <v>0</v>
      </c>
      <c r="Q105" s="54" t="b">
        <f>AND($C$4&lt;&gt;3,TN_Liste[[#This Row],[Alter]]&gt;=21,TN_Liste[[#This Row],[Alter]]&lt;27,TN_Liste[[#This Row],[TN ff ü20*]]="ja")</f>
        <v>0</v>
      </c>
      <c r="R105" s="54" t="b">
        <f>TRUE</f>
        <v>1</v>
      </c>
      <c r="S105" s="10" t="b">
        <f>AND(TN_Liste[[#This Row],[TN ff ü20*]]="ja",TN_Liste[[#This Row],[Leiter ja/nein]]="ja")</f>
        <v>0</v>
      </c>
      <c r="T105" s="10" t="b">
        <f>AND(TN_Liste[[#This Row],[TN ff ü20*]]="ja",TN_Liste[[#This Row],[Alter]]&gt;=27,$C$4&lt;&gt;3)</f>
        <v>0</v>
      </c>
      <c r="U105" s="10" t="b">
        <f>TN_Liste[[#This Row],[Alter]]&lt;6</f>
        <v>0</v>
      </c>
      <c r="V105" s="54" t="b">
        <f>TN_Liste[[#This Row],[Art nicht 3 + Ü20 - U27 + TN ff "ja"]]</f>
        <v>0</v>
      </c>
      <c r="W105" s="242" t="b">
        <f>AND(TN_Liste[[#This Row],[Alter]]&gt;99,TN_Liste[[#This Row],[Alter]]&lt;&gt;"")</f>
        <v>0</v>
      </c>
      <c r="Y105" t="str" cm="1">
        <f t="array" ref="Y105">IFERROR(INDEX($S$4:$W$4,_xlfn.XMATCH(TRUE,S105:W105)),"")</f>
        <v/>
      </c>
    </row>
    <row r="106" spans="1:25" ht="15" customHeight="1" x14ac:dyDescent="0.25">
      <c r="A106" s="10" t="str">
        <f>IF(TN_Liste[[#This Row],[Vorname]]="","",A105+1)</f>
        <v/>
      </c>
      <c r="B106" s="44"/>
      <c r="C106" s="44"/>
      <c r="D106" s="43"/>
      <c r="E106" s="45"/>
      <c r="F106" s="46"/>
      <c r="G106" s="43"/>
      <c r="H106" s="224"/>
      <c r="I106" s="43"/>
      <c r="J106" s="43"/>
      <c r="K106" s="157" t="str">
        <f>IF(TN_Liste[[#This Row],[Geburts- datum]]="","",ROUNDDOWN(YEARFRAC(TN_Liste[[#This Row],[Geburts- datum]],$E$4),0))</f>
        <v/>
      </c>
      <c r="L106" s="54" t="str" cm="1">
        <f t="array" ref="L106">IF(TN_Liste[[#This Row],[Alter]]&lt;&gt;"",INDEX($N$4:$R$4,_xlfn.XMATCH(TRUE,N106:R106)),"")</f>
        <v/>
      </c>
      <c r="M106" s="54" t="str">
        <f>IF(TN_Liste[[#This Row],[förd.f]]=1,Deckblatt!$C$16-TN_Liste[[#This Row],[Tage abwesend]],"")</f>
        <v/>
      </c>
      <c r="N106" s="54" t="b">
        <f>TN_Liste[[#This Row],[Leiter ja/nein]]="ja"</f>
        <v>0</v>
      </c>
      <c r="O106" s="54" t="b">
        <f>AND($C$4&lt;&gt;3,TN_Liste[[#This Row],[Alter]]&gt;=6,TN_Liste[[#This Row],[Alter]]&lt;21)</f>
        <v>0</v>
      </c>
      <c r="P106" s="54" t="b">
        <f>AND($C$4=3,TN_Liste[[#This Row],[Alter]]&gt;=13,TN_Liste[[#This Row],[Alter]]&lt;&gt;"")</f>
        <v>0</v>
      </c>
      <c r="Q106" s="54" t="b">
        <f>AND($C$4&lt;&gt;3,TN_Liste[[#This Row],[Alter]]&gt;=21,TN_Liste[[#This Row],[Alter]]&lt;27,TN_Liste[[#This Row],[TN ff ü20*]]="ja")</f>
        <v>0</v>
      </c>
      <c r="R106" s="54" t="b">
        <f>TRUE</f>
        <v>1</v>
      </c>
      <c r="S106" s="10" t="b">
        <f>AND(TN_Liste[[#This Row],[TN ff ü20*]]="ja",TN_Liste[[#This Row],[Leiter ja/nein]]="ja")</f>
        <v>0</v>
      </c>
      <c r="T106" s="10" t="b">
        <f>AND(TN_Liste[[#This Row],[TN ff ü20*]]="ja",TN_Liste[[#This Row],[Alter]]&gt;=27,$C$4&lt;&gt;3)</f>
        <v>0</v>
      </c>
      <c r="U106" s="10" t="b">
        <f>TN_Liste[[#This Row],[Alter]]&lt;6</f>
        <v>0</v>
      </c>
      <c r="V106" s="54" t="b">
        <f>TN_Liste[[#This Row],[Art nicht 3 + Ü20 - U27 + TN ff "ja"]]</f>
        <v>0</v>
      </c>
      <c r="W106" s="242" t="b">
        <f>AND(TN_Liste[[#This Row],[Alter]]&gt;99,TN_Liste[[#This Row],[Alter]]&lt;&gt;"")</f>
        <v>0</v>
      </c>
      <c r="Y106" t="str" cm="1">
        <f t="array" ref="Y106">IFERROR(INDEX($S$4:$W$4,_xlfn.XMATCH(TRUE,S106:W106)),"")</f>
        <v/>
      </c>
    </row>
    <row r="107" spans="1:25" ht="15" customHeight="1" x14ac:dyDescent="0.25">
      <c r="A107" s="10" t="str">
        <f>IF(TN_Liste[[#This Row],[Vorname]]="","",A106+1)</f>
        <v/>
      </c>
      <c r="B107" s="44"/>
      <c r="C107" s="44"/>
      <c r="D107" s="43"/>
      <c r="E107" s="45"/>
      <c r="F107" s="46"/>
      <c r="G107" s="43"/>
      <c r="H107" s="224"/>
      <c r="I107" s="43"/>
      <c r="J107" s="43"/>
      <c r="K107" s="157" t="str">
        <f>IF(TN_Liste[[#This Row],[Geburts- datum]]="","",ROUNDDOWN(YEARFRAC(TN_Liste[[#This Row],[Geburts- datum]],$E$4),0))</f>
        <v/>
      </c>
      <c r="L107" s="54" t="str" cm="1">
        <f t="array" ref="L107">IF(TN_Liste[[#This Row],[Alter]]&lt;&gt;"",INDEX($N$4:$R$4,_xlfn.XMATCH(TRUE,N107:R107)),"")</f>
        <v/>
      </c>
      <c r="M107" s="54" t="str">
        <f>IF(TN_Liste[[#This Row],[förd.f]]=1,Deckblatt!$C$16-TN_Liste[[#This Row],[Tage abwesend]],"")</f>
        <v/>
      </c>
      <c r="N107" s="54" t="b">
        <f>TN_Liste[[#This Row],[Leiter ja/nein]]="ja"</f>
        <v>0</v>
      </c>
      <c r="O107" s="54" t="b">
        <f>AND($C$4&lt;&gt;3,TN_Liste[[#This Row],[Alter]]&gt;=6,TN_Liste[[#This Row],[Alter]]&lt;21)</f>
        <v>0</v>
      </c>
      <c r="P107" s="54" t="b">
        <f>AND($C$4=3,TN_Liste[[#This Row],[Alter]]&gt;=13,TN_Liste[[#This Row],[Alter]]&lt;&gt;"")</f>
        <v>0</v>
      </c>
      <c r="Q107" s="54" t="b">
        <f>AND($C$4&lt;&gt;3,TN_Liste[[#This Row],[Alter]]&gt;=21,TN_Liste[[#This Row],[Alter]]&lt;27,TN_Liste[[#This Row],[TN ff ü20*]]="ja")</f>
        <v>0</v>
      </c>
      <c r="R107" s="54" t="b">
        <f>TRUE</f>
        <v>1</v>
      </c>
      <c r="S107" s="10" t="b">
        <f>AND(TN_Liste[[#This Row],[TN ff ü20*]]="ja",TN_Liste[[#This Row],[Leiter ja/nein]]="ja")</f>
        <v>0</v>
      </c>
      <c r="T107" s="10" t="b">
        <f>AND(TN_Liste[[#This Row],[TN ff ü20*]]="ja",TN_Liste[[#This Row],[Alter]]&gt;=27,$C$4&lt;&gt;3)</f>
        <v>0</v>
      </c>
      <c r="U107" s="10" t="b">
        <f>TN_Liste[[#This Row],[Alter]]&lt;6</f>
        <v>0</v>
      </c>
      <c r="V107" s="54" t="b">
        <f>TN_Liste[[#This Row],[Art nicht 3 + Ü20 - U27 + TN ff "ja"]]</f>
        <v>0</v>
      </c>
      <c r="W107" s="242" t="b">
        <f>AND(TN_Liste[[#This Row],[Alter]]&gt;99,TN_Liste[[#This Row],[Alter]]&lt;&gt;"")</f>
        <v>0</v>
      </c>
      <c r="Y107" t="str" cm="1">
        <f t="array" ref="Y107">IFERROR(INDEX($S$4:$W$4,_xlfn.XMATCH(TRUE,S107:W107)),"")</f>
        <v/>
      </c>
    </row>
    <row r="108" spans="1:25" ht="15" customHeight="1" x14ac:dyDescent="0.25">
      <c r="A108" s="10" t="str">
        <f>IF(TN_Liste[[#This Row],[Vorname]]="","",A107+1)</f>
        <v/>
      </c>
      <c r="B108" s="44"/>
      <c r="C108" s="44"/>
      <c r="D108" s="43"/>
      <c r="E108" s="45"/>
      <c r="F108" s="46"/>
      <c r="G108" s="43"/>
      <c r="H108" s="224"/>
      <c r="I108" s="43"/>
      <c r="J108" s="43"/>
      <c r="K108" s="157" t="str">
        <f>IF(TN_Liste[[#This Row],[Geburts- datum]]="","",ROUNDDOWN(YEARFRAC(TN_Liste[[#This Row],[Geburts- datum]],$E$4),0))</f>
        <v/>
      </c>
      <c r="L108" s="54" t="str" cm="1">
        <f t="array" ref="L108">IF(TN_Liste[[#This Row],[Alter]]&lt;&gt;"",INDEX($N$4:$R$4,_xlfn.XMATCH(TRUE,N108:R108)),"")</f>
        <v/>
      </c>
      <c r="M108" s="54" t="str">
        <f>IF(TN_Liste[[#This Row],[förd.f]]=1,Deckblatt!$C$16-TN_Liste[[#This Row],[Tage abwesend]],"")</f>
        <v/>
      </c>
      <c r="N108" s="54" t="b">
        <f>TN_Liste[[#This Row],[Leiter ja/nein]]="ja"</f>
        <v>0</v>
      </c>
      <c r="O108" s="54" t="b">
        <f>AND($C$4&lt;&gt;3,TN_Liste[[#This Row],[Alter]]&gt;=6,TN_Liste[[#This Row],[Alter]]&lt;21)</f>
        <v>0</v>
      </c>
      <c r="P108" s="54" t="b">
        <f>AND($C$4=3,TN_Liste[[#This Row],[Alter]]&gt;=13,TN_Liste[[#This Row],[Alter]]&lt;&gt;"")</f>
        <v>0</v>
      </c>
      <c r="Q108" s="54" t="b">
        <f>AND($C$4&lt;&gt;3,TN_Liste[[#This Row],[Alter]]&gt;=21,TN_Liste[[#This Row],[Alter]]&lt;27,TN_Liste[[#This Row],[TN ff ü20*]]="ja")</f>
        <v>0</v>
      </c>
      <c r="R108" s="54" t="b">
        <f>TRUE</f>
        <v>1</v>
      </c>
      <c r="S108" s="10" t="b">
        <f>AND(TN_Liste[[#This Row],[TN ff ü20*]]="ja",TN_Liste[[#This Row],[Leiter ja/nein]]="ja")</f>
        <v>0</v>
      </c>
      <c r="T108" s="10" t="b">
        <f>AND(TN_Liste[[#This Row],[TN ff ü20*]]="ja",TN_Liste[[#This Row],[Alter]]&gt;=27,$C$4&lt;&gt;3)</f>
        <v>0</v>
      </c>
      <c r="U108" s="10" t="b">
        <f>TN_Liste[[#This Row],[Alter]]&lt;6</f>
        <v>0</v>
      </c>
      <c r="V108" s="54" t="b">
        <f>TN_Liste[[#This Row],[Art nicht 3 + Ü20 - U27 + TN ff "ja"]]</f>
        <v>0</v>
      </c>
      <c r="W108" s="242" t="b">
        <f>AND(TN_Liste[[#This Row],[Alter]]&gt;99,TN_Liste[[#This Row],[Alter]]&lt;&gt;"")</f>
        <v>0</v>
      </c>
      <c r="Y108" t="str" cm="1">
        <f t="array" ref="Y108">IFERROR(INDEX($S$4:$W$4,_xlfn.XMATCH(TRUE,S108:W108)),"")</f>
        <v/>
      </c>
    </row>
    <row r="109" spans="1:25" ht="15" customHeight="1" x14ac:dyDescent="0.25">
      <c r="A109" s="10" t="str">
        <f>IF(TN_Liste[[#This Row],[Vorname]]="","",A108+1)</f>
        <v/>
      </c>
      <c r="B109" s="44"/>
      <c r="C109" s="44"/>
      <c r="D109" s="43"/>
      <c r="E109" s="45"/>
      <c r="F109" s="46"/>
      <c r="G109" s="43"/>
      <c r="H109" s="224"/>
      <c r="I109" s="43"/>
      <c r="J109" s="43"/>
      <c r="K109" s="157" t="str">
        <f>IF(TN_Liste[[#This Row],[Geburts- datum]]="","",ROUNDDOWN(YEARFRAC(TN_Liste[[#This Row],[Geburts- datum]],$E$4),0))</f>
        <v/>
      </c>
      <c r="L109" s="54" t="str" cm="1">
        <f t="array" ref="L109">IF(TN_Liste[[#This Row],[Alter]]&lt;&gt;"",INDEX($N$4:$R$4,_xlfn.XMATCH(TRUE,N109:R109)),"")</f>
        <v/>
      </c>
      <c r="M109" s="54" t="str">
        <f>IF(TN_Liste[[#This Row],[förd.f]]=1,Deckblatt!$C$16-TN_Liste[[#This Row],[Tage abwesend]],"")</f>
        <v/>
      </c>
      <c r="N109" s="54" t="b">
        <f>TN_Liste[[#This Row],[Leiter ja/nein]]="ja"</f>
        <v>0</v>
      </c>
      <c r="O109" s="54" t="b">
        <f>AND($C$4&lt;&gt;3,TN_Liste[[#This Row],[Alter]]&gt;=6,TN_Liste[[#This Row],[Alter]]&lt;21)</f>
        <v>0</v>
      </c>
      <c r="P109" s="54" t="b">
        <f>AND($C$4=3,TN_Liste[[#This Row],[Alter]]&gt;=13,TN_Liste[[#This Row],[Alter]]&lt;&gt;"")</f>
        <v>0</v>
      </c>
      <c r="Q109" s="54" t="b">
        <f>AND($C$4&lt;&gt;3,TN_Liste[[#This Row],[Alter]]&gt;=21,TN_Liste[[#This Row],[Alter]]&lt;27,TN_Liste[[#This Row],[TN ff ü20*]]="ja")</f>
        <v>0</v>
      </c>
      <c r="R109" s="54" t="b">
        <f>TRUE</f>
        <v>1</v>
      </c>
      <c r="S109" s="10" t="b">
        <f>AND(TN_Liste[[#This Row],[TN ff ü20*]]="ja",TN_Liste[[#This Row],[Leiter ja/nein]]="ja")</f>
        <v>0</v>
      </c>
      <c r="T109" s="10" t="b">
        <f>AND(TN_Liste[[#This Row],[TN ff ü20*]]="ja",TN_Liste[[#This Row],[Alter]]&gt;=27,$C$4&lt;&gt;3)</f>
        <v>0</v>
      </c>
      <c r="U109" s="10" t="b">
        <f>TN_Liste[[#This Row],[Alter]]&lt;6</f>
        <v>0</v>
      </c>
      <c r="V109" s="54" t="b">
        <f>TN_Liste[[#This Row],[Art nicht 3 + Ü20 - U27 + TN ff "ja"]]</f>
        <v>0</v>
      </c>
      <c r="W109" s="242" t="b">
        <f>AND(TN_Liste[[#This Row],[Alter]]&gt;99,TN_Liste[[#This Row],[Alter]]&lt;&gt;"")</f>
        <v>0</v>
      </c>
      <c r="Y109" t="str" cm="1">
        <f t="array" ref="Y109">IFERROR(INDEX($S$4:$W$4,_xlfn.XMATCH(TRUE,S109:W109)),"")</f>
        <v/>
      </c>
    </row>
    <row r="110" spans="1:25" ht="15" customHeight="1" x14ac:dyDescent="0.25">
      <c r="A110" s="10" t="str">
        <f>IF(TN_Liste[[#This Row],[Vorname]]="","",A109+1)</f>
        <v/>
      </c>
      <c r="B110" s="44"/>
      <c r="C110" s="44"/>
      <c r="D110" s="43"/>
      <c r="E110" s="45"/>
      <c r="F110" s="46"/>
      <c r="G110" s="43"/>
      <c r="H110" s="224"/>
      <c r="I110" s="43"/>
      <c r="J110" s="43"/>
      <c r="K110" s="157" t="str">
        <f>IF(TN_Liste[[#This Row],[Geburts- datum]]="","",ROUNDDOWN(YEARFRAC(TN_Liste[[#This Row],[Geburts- datum]],$E$4),0))</f>
        <v/>
      </c>
      <c r="L110" s="54" t="str" cm="1">
        <f t="array" ref="L110">IF(TN_Liste[[#This Row],[Alter]]&lt;&gt;"",INDEX($N$4:$R$4,_xlfn.XMATCH(TRUE,N110:R110)),"")</f>
        <v/>
      </c>
      <c r="M110" s="54" t="str">
        <f>IF(TN_Liste[[#This Row],[förd.f]]=1,Deckblatt!$C$16-TN_Liste[[#This Row],[Tage abwesend]],"")</f>
        <v/>
      </c>
      <c r="N110" s="54" t="b">
        <f>TN_Liste[[#This Row],[Leiter ja/nein]]="ja"</f>
        <v>0</v>
      </c>
      <c r="O110" s="54" t="b">
        <f>AND($C$4&lt;&gt;3,TN_Liste[[#This Row],[Alter]]&gt;=6,TN_Liste[[#This Row],[Alter]]&lt;21)</f>
        <v>0</v>
      </c>
      <c r="P110" s="54" t="b">
        <f>AND($C$4=3,TN_Liste[[#This Row],[Alter]]&gt;=13,TN_Liste[[#This Row],[Alter]]&lt;&gt;"")</f>
        <v>0</v>
      </c>
      <c r="Q110" s="54" t="b">
        <f>AND($C$4&lt;&gt;3,TN_Liste[[#This Row],[Alter]]&gt;=21,TN_Liste[[#This Row],[Alter]]&lt;27,TN_Liste[[#This Row],[TN ff ü20*]]="ja")</f>
        <v>0</v>
      </c>
      <c r="R110" s="54" t="b">
        <f>TRUE</f>
        <v>1</v>
      </c>
      <c r="S110" s="10" t="b">
        <f>AND(TN_Liste[[#This Row],[TN ff ü20*]]="ja",TN_Liste[[#This Row],[Leiter ja/nein]]="ja")</f>
        <v>0</v>
      </c>
      <c r="T110" s="10" t="b">
        <f>AND(TN_Liste[[#This Row],[TN ff ü20*]]="ja",TN_Liste[[#This Row],[Alter]]&gt;=27,$C$4&lt;&gt;3)</f>
        <v>0</v>
      </c>
      <c r="U110" s="10" t="b">
        <f>TN_Liste[[#This Row],[Alter]]&lt;6</f>
        <v>0</v>
      </c>
      <c r="V110" s="54" t="b">
        <f>TN_Liste[[#This Row],[Art nicht 3 + Ü20 - U27 + TN ff "ja"]]</f>
        <v>0</v>
      </c>
      <c r="W110" s="242" t="b">
        <f>AND(TN_Liste[[#This Row],[Alter]]&gt;99,TN_Liste[[#This Row],[Alter]]&lt;&gt;"")</f>
        <v>0</v>
      </c>
      <c r="Y110" t="str" cm="1">
        <f t="array" ref="Y110">IFERROR(INDEX($S$4:$W$4,_xlfn.XMATCH(TRUE,S110:W110)),"")</f>
        <v/>
      </c>
    </row>
    <row r="111" spans="1:25" ht="15" customHeight="1" x14ac:dyDescent="0.25">
      <c r="A111" s="10" t="str">
        <f>IF(TN_Liste[[#This Row],[Vorname]]="","",A110+1)</f>
        <v/>
      </c>
      <c r="B111" s="44"/>
      <c r="C111" s="44"/>
      <c r="D111" s="43"/>
      <c r="E111" s="45"/>
      <c r="F111" s="46"/>
      <c r="G111" s="43"/>
      <c r="H111" s="224"/>
      <c r="I111" s="43"/>
      <c r="J111" s="43"/>
      <c r="K111" s="157" t="str">
        <f>IF(TN_Liste[[#This Row],[Geburts- datum]]="","",ROUNDDOWN(YEARFRAC(TN_Liste[[#This Row],[Geburts- datum]],$E$4),0))</f>
        <v/>
      </c>
      <c r="L111" s="54" t="str" cm="1">
        <f t="array" ref="L111">IF(TN_Liste[[#This Row],[Alter]]&lt;&gt;"",INDEX($N$4:$R$4,_xlfn.XMATCH(TRUE,N111:R111)),"")</f>
        <v/>
      </c>
      <c r="M111" s="54" t="str">
        <f>IF(TN_Liste[[#This Row],[förd.f]]=1,Deckblatt!$C$16-TN_Liste[[#This Row],[Tage abwesend]],"")</f>
        <v/>
      </c>
      <c r="N111" s="54" t="b">
        <f>TN_Liste[[#This Row],[Leiter ja/nein]]="ja"</f>
        <v>0</v>
      </c>
      <c r="O111" s="54" t="b">
        <f>AND($C$4&lt;&gt;3,TN_Liste[[#This Row],[Alter]]&gt;=6,TN_Liste[[#This Row],[Alter]]&lt;21)</f>
        <v>0</v>
      </c>
      <c r="P111" s="54" t="b">
        <f>AND($C$4=3,TN_Liste[[#This Row],[Alter]]&gt;=13,TN_Liste[[#This Row],[Alter]]&lt;&gt;"")</f>
        <v>0</v>
      </c>
      <c r="Q111" s="54" t="b">
        <f>AND($C$4&lt;&gt;3,TN_Liste[[#This Row],[Alter]]&gt;=21,TN_Liste[[#This Row],[Alter]]&lt;27,TN_Liste[[#This Row],[TN ff ü20*]]="ja")</f>
        <v>0</v>
      </c>
      <c r="R111" s="54" t="b">
        <f>TRUE</f>
        <v>1</v>
      </c>
      <c r="S111" s="10" t="b">
        <f>AND(TN_Liste[[#This Row],[TN ff ü20*]]="ja",TN_Liste[[#This Row],[Leiter ja/nein]]="ja")</f>
        <v>0</v>
      </c>
      <c r="T111" s="10" t="b">
        <f>AND(TN_Liste[[#This Row],[TN ff ü20*]]="ja",TN_Liste[[#This Row],[Alter]]&gt;=27,$C$4&lt;&gt;3)</f>
        <v>0</v>
      </c>
      <c r="U111" s="10" t="b">
        <f>TN_Liste[[#This Row],[Alter]]&lt;6</f>
        <v>0</v>
      </c>
      <c r="V111" s="54" t="b">
        <f>TN_Liste[[#This Row],[Art nicht 3 + Ü20 - U27 + TN ff "ja"]]</f>
        <v>0</v>
      </c>
      <c r="W111" s="242" t="b">
        <f>AND(TN_Liste[[#This Row],[Alter]]&gt;99,TN_Liste[[#This Row],[Alter]]&lt;&gt;"")</f>
        <v>0</v>
      </c>
      <c r="Y111" t="str" cm="1">
        <f t="array" ref="Y111">IFERROR(INDEX($S$4:$W$4,_xlfn.XMATCH(TRUE,S111:W111)),"")</f>
        <v/>
      </c>
    </row>
    <row r="112" spans="1:25" ht="15" customHeight="1" x14ac:dyDescent="0.25">
      <c r="A112" s="10" t="str">
        <f>IF(TN_Liste[[#This Row],[Vorname]]="","",A111+1)</f>
        <v/>
      </c>
      <c r="B112" s="44"/>
      <c r="C112" s="44"/>
      <c r="D112" s="43"/>
      <c r="E112" s="45"/>
      <c r="F112" s="46"/>
      <c r="G112" s="43"/>
      <c r="H112" s="224"/>
      <c r="I112" s="43"/>
      <c r="J112" s="43"/>
      <c r="K112" s="157" t="str">
        <f>IF(TN_Liste[[#This Row],[Geburts- datum]]="","",ROUNDDOWN(YEARFRAC(TN_Liste[[#This Row],[Geburts- datum]],$E$4),0))</f>
        <v/>
      </c>
      <c r="L112" s="54" t="str" cm="1">
        <f t="array" ref="L112">IF(TN_Liste[[#This Row],[Alter]]&lt;&gt;"",INDEX($N$4:$R$4,_xlfn.XMATCH(TRUE,N112:R112)),"")</f>
        <v/>
      </c>
      <c r="M112" s="54" t="str">
        <f>IF(TN_Liste[[#This Row],[förd.f]]=1,Deckblatt!$C$16-TN_Liste[[#This Row],[Tage abwesend]],"")</f>
        <v/>
      </c>
      <c r="N112" s="54" t="b">
        <f>TN_Liste[[#This Row],[Leiter ja/nein]]="ja"</f>
        <v>0</v>
      </c>
      <c r="O112" s="54" t="b">
        <f>AND($C$4&lt;&gt;3,TN_Liste[[#This Row],[Alter]]&gt;=6,TN_Liste[[#This Row],[Alter]]&lt;21)</f>
        <v>0</v>
      </c>
      <c r="P112" s="54" t="b">
        <f>AND($C$4=3,TN_Liste[[#This Row],[Alter]]&gt;=13,TN_Liste[[#This Row],[Alter]]&lt;&gt;"")</f>
        <v>0</v>
      </c>
      <c r="Q112" s="54" t="b">
        <f>AND($C$4&lt;&gt;3,TN_Liste[[#This Row],[Alter]]&gt;=21,TN_Liste[[#This Row],[Alter]]&lt;27,TN_Liste[[#This Row],[TN ff ü20*]]="ja")</f>
        <v>0</v>
      </c>
      <c r="R112" s="54" t="b">
        <f>TRUE</f>
        <v>1</v>
      </c>
      <c r="S112" s="10" t="b">
        <f>AND(TN_Liste[[#This Row],[TN ff ü20*]]="ja",TN_Liste[[#This Row],[Leiter ja/nein]]="ja")</f>
        <v>0</v>
      </c>
      <c r="T112" s="10" t="b">
        <f>AND(TN_Liste[[#This Row],[TN ff ü20*]]="ja",TN_Liste[[#This Row],[Alter]]&gt;=27,$C$4&lt;&gt;3)</f>
        <v>0</v>
      </c>
      <c r="U112" s="10" t="b">
        <f>TN_Liste[[#This Row],[Alter]]&lt;6</f>
        <v>0</v>
      </c>
      <c r="V112" s="54" t="b">
        <f>TN_Liste[[#This Row],[Art nicht 3 + Ü20 - U27 + TN ff "ja"]]</f>
        <v>0</v>
      </c>
      <c r="W112" s="242" t="b">
        <f>AND(TN_Liste[[#This Row],[Alter]]&gt;99,TN_Liste[[#This Row],[Alter]]&lt;&gt;"")</f>
        <v>0</v>
      </c>
      <c r="Y112" t="str" cm="1">
        <f t="array" ref="Y112">IFERROR(INDEX($S$4:$W$4,_xlfn.XMATCH(TRUE,S112:W112)),"")</f>
        <v/>
      </c>
    </row>
    <row r="113" spans="1:25" ht="15" customHeight="1" x14ac:dyDescent="0.25">
      <c r="A113" s="10" t="str">
        <f>IF(TN_Liste[[#This Row],[Vorname]]="","",A112+1)</f>
        <v/>
      </c>
      <c r="B113" s="44"/>
      <c r="C113" s="44"/>
      <c r="D113" s="43"/>
      <c r="E113" s="45"/>
      <c r="F113" s="46"/>
      <c r="G113" s="43"/>
      <c r="H113" s="224"/>
      <c r="I113" s="43"/>
      <c r="J113" s="43"/>
      <c r="K113" s="157" t="str">
        <f>IF(TN_Liste[[#This Row],[Geburts- datum]]="","",ROUNDDOWN(YEARFRAC(TN_Liste[[#This Row],[Geburts- datum]],$E$4),0))</f>
        <v/>
      </c>
      <c r="L113" s="54" t="str" cm="1">
        <f t="array" ref="L113">IF(TN_Liste[[#This Row],[Alter]]&lt;&gt;"",INDEX($N$4:$R$4,_xlfn.XMATCH(TRUE,N113:R113)),"")</f>
        <v/>
      </c>
      <c r="M113" s="54" t="str">
        <f>IF(TN_Liste[[#This Row],[förd.f]]=1,Deckblatt!$C$16-TN_Liste[[#This Row],[Tage abwesend]],"")</f>
        <v/>
      </c>
      <c r="N113" s="54" t="b">
        <f>TN_Liste[[#This Row],[Leiter ja/nein]]="ja"</f>
        <v>0</v>
      </c>
      <c r="O113" s="54" t="b">
        <f>AND($C$4&lt;&gt;3,TN_Liste[[#This Row],[Alter]]&gt;=6,TN_Liste[[#This Row],[Alter]]&lt;21)</f>
        <v>0</v>
      </c>
      <c r="P113" s="54" t="b">
        <f>AND($C$4=3,TN_Liste[[#This Row],[Alter]]&gt;=13,TN_Liste[[#This Row],[Alter]]&lt;&gt;"")</f>
        <v>0</v>
      </c>
      <c r="Q113" s="54" t="b">
        <f>AND($C$4&lt;&gt;3,TN_Liste[[#This Row],[Alter]]&gt;=21,TN_Liste[[#This Row],[Alter]]&lt;27,TN_Liste[[#This Row],[TN ff ü20*]]="ja")</f>
        <v>0</v>
      </c>
      <c r="R113" s="54" t="b">
        <f>TRUE</f>
        <v>1</v>
      </c>
      <c r="S113" s="10" t="b">
        <f>AND(TN_Liste[[#This Row],[TN ff ü20*]]="ja",TN_Liste[[#This Row],[Leiter ja/nein]]="ja")</f>
        <v>0</v>
      </c>
      <c r="T113" s="10" t="b">
        <f>AND(TN_Liste[[#This Row],[TN ff ü20*]]="ja",TN_Liste[[#This Row],[Alter]]&gt;=27,$C$4&lt;&gt;3)</f>
        <v>0</v>
      </c>
      <c r="U113" s="10" t="b">
        <f>TN_Liste[[#This Row],[Alter]]&lt;6</f>
        <v>0</v>
      </c>
      <c r="V113" s="54" t="b">
        <f>TN_Liste[[#This Row],[Art nicht 3 + Ü20 - U27 + TN ff "ja"]]</f>
        <v>0</v>
      </c>
      <c r="W113" s="242" t="b">
        <f>AND(TN_Liste[[#This Row],[Alter]]&gt;99,TN_Liste[[#This Row],[Alter]]&lt;&gt;"")</f>
        <v>0</v>
      </c>
      <c r="Y113" t="str" cm="1">
        <f t="array" ref="Y113">IFERROR(INDEX($S$4:$W$4,_xlfn.XMATCH(TRUE,S113:W113)),"")</f>
        <v/>
      </c>
    </row>
    <row r="114" spans="1:25" ht="15" customHeight="1" x14ac:dyDescent="0.25">
      <c r="A114" s="10" t="str">
        <f>IF(TN_Liste[[#This Row],[Vorname]]="","",A113+1)</f>
        <v/>
      </c>
      <c r="B114" s="44"/>
      <c r="C114" s="44"/>
      <c r="D114" s="43"/>
      <c r="E114" s="45"/>
      <c r="F114" s="46"/>
      <c r="G114" s="43"/>
      <c r="H114" s="224"/>
      <c r="I114" s="43"/>
      <c r="J114" s="43"/>
      <c r="K114" s="157" t="str">
        <f>IF(TN_Liste[[#This Row],[Geburts- datum]]="","",ROUNDDOWN(YEARFRAC(TN_Liste[[#This Row],[Geburts- datum]],$E$4),0))</f>
        <v/>
      </c>
      <c r="L114" s="54" t="str" cm="1">
        <f t="array" ref="L114">IF(TN_Liste[[#This Row],[Alter]]&lt;&gt;"",INDEX($N$4:$R$4,_xlfn.XMATCH(TRUE,N114:R114)),"")</f>
        <v/>
      </c>
      <c r="M114" s="54" t="str">
        <f>IF(TN_Liste[[#This Row],[förd.f]]=1,Deckblatt!$C$16-TN_Liste[[#This Row],[Tage abwesend]],"")</f>
        <v/>
      </c>
      <c r="N114" s="54" t="b">
        <f>TN_Liste[[#This Row],[Leiter ja/nein]]="ja"</f>
        <v>0</v>
      </c>
      <c r="O114" s="54" t="b">
        <f>AND($C$4&lt;&gt;3,TN_Liste[[#This Row],[Alter]]&gt;=6,TN_Liste[[#This Row],[Alter]]&lt;21)</f>
        <v>0</v>
      </c>
      <c r="P114" s="54" t="b">
        <f>AND($C$4=3,TN_Liste[[#This Row],[Alter]]&gt;=13,TN_Liste[[#This Row],[Alter]]&lt;&gt;"")</f>
        <v>0</v>
      </c>
      <c r="Q114" s="54" t="b">
        <f>AND($C$4&lt;&gt;3,TN_Liste[[#This Row],[Alter]]&gt;=21,TN_Liste[[#This Row],[Alter]]&lt;27,TN_Liste[[#This Row],[TN ff ü20*]]="ja")</f>
        <v>0</v>
      </c>
      <c r="R114" s="54" t="b">
        <f>TRUE</f>
        <v>1</v>
      </c>
      <c r="S114" s="10" t="b">
        <f>AND(TN_Liste[[#This Row],[TN ff ü20*]]="ja",TN_Liste[[#This Row],[Leiter ja/nein]]="ja")</f>
        <v>0</v>
      </c>
      <c r="T114" s="10" t="b">
        <f>AND(TN_Liste[[#This Row],[TN ff ü20*]]="ja",TN_Liste[[#This Row],[Alter]]&gt;=27,$C$4&lt;&gt;3)</f>
        <v>0</v>
      </c>
      <c r="U114" s="10" t="b">
        <f>TN_Liste[[#This Row],[Alter]]&lt;6</f>
        <v>0</v>
      </c>
      <c r="V114" s="54" t="b">
        <f>TN_Liste[[#This Row],[Art nicht 3 + Ü20 - U27 + TN ff "ja"]]</f>
        <v>0</v>
      </c>
      <c r="W114" s="242" t="b">
        <f>AND(TN_Liste[[#This Row],[Alter]]&gt;99,TN_Liste[[#This Row],[Alter]]&lt;&gt;"")</f>
        <v>0</v>
      </c>
      <c r="Y114" t="str" cm="1">
        <f t="array" ref="Y114">IFERROR(INDEX($S$4:$W$4,_xlfn.XMATCH(TRUE,S114:W114)),"")</f>
        <v/>
      </c>
    </row>
    <row r="115" spans="1:25" ht="15" customHeight="1" x14ac:dyDescent="0.25">
      <c r="A115" s="10" t="str">
        <f>IF(TN_Liste[[#This Row],[Vorname]]="","",A114+1)</f>
        <v/>
      </c>
      <c r="B115" s="44"/>
      <c r="C115" s="44"/>
      <c r="D115" s="43"/>
      <c r="E115" s="45"/>
      <c r="F115" s="46"/>
      <c r="G115" s="43"/>
      <c r="H115" s="224"/>
      <c r="I115" s="43"/>
      <c r="J115" s="43"/>
      <c r="K115" s="157" t="str">
        <f>IF(TN_Liste[[#This Row],[Geburts- datum]]="","",ROUNDDOWN(YEARFRAC(TN_Liste[[#This Row],[Geburts- datum]],$E$4),0))</f>
        <v/>
      </c>
      <c r="L115" s="54" t="str" cm="1">
        <f t="array" ref="L115">IF(TN_Liste[[#This Row],[Alter]]&lt;&gt;"",INDEX($N$4:$R$4,_xlfn.XMATCH(TRUE,N115:R115)),"")</f>
        <v/>
      </c>
      <c r="M115" s="54" t="str">
        <f>IF(TN_Liste[[#This Row],[förd.f]]=1,Deckblatt!$C$16-TN_Liste[[#This Row],[Tage abwesend]],"")</f>
        <v/>
      </c>
      <c r="N115" s="54" t="b">
        <f>TN_Liste[[#This Row],[Leiter ja/nein]]="ja"</f>
        <v>0</v>
      </c>
      <c r="O115" s="54" t="b">
        <f>AND($C$4&lt;&gt;3,TN_Liste[[#This Row],[Alter]]&gt;=6,TN_Liste[[#This Row],[Alter]]&lt;21)</f>
        <v>0</v>
      </c>
      <c r="P115" s="54" t="b">
        <f>AND($C$4=3,TN_Liste[[#This Row],[Alter]]&gt;=13,TN_Liste[[#This Row],[Alter]]&lt;&gt;"")</f>
        <v>0</v>
      </c>
      <c r="Q115" s="54" t="b">
        <f>AND($C$4&lt;&gt;3,TN_Liste[[#This Row],[Alter]]&gt;=21,TN_Liste[[#This Row],[Alter]]&lt;27,TN_Liste[[#This Row],[TN ff ü20*]]="ja")</f>
        <v>0</v>
      </c>
      <c r="R115" s="54" t="b">
        <f>TRUE</f>
        <v>1</v>
      </c>
      <c r="S115" s="10" t="b">
        <f>AND(TN_Liste[[#This Row],[TN ff ü20*]]="ja",TN_Liste[[#This Row],[Leiter ja/nein]]="ja")</f>
        <v>0</v>
      </c>
      <c r="T115" s="10" t="b">
        <f>AND(TN_Liste[[#This Row],[TN ff ü20*]]="ja",TN_Liste[[#This Row],[Alter]]&gt;=27,$C$4&lt;&gt;3)</f>
        <v>0</v>
      </c>
      <c r="U115" s="10" t="b">
        <f>TN_Liste[[#This Row],[Alter]]&lt;6</f>
        <v>0</v>
      </c>
      <c r="V115" s="54" t="b">
        <f>TN_Liste[[#This Row],[Art nicht 3 + Ü20 - U27 + TN ff "ja"]]</f>
        <v>0</v>
      </c>
      <c r="W115" s="242" t="b">
        <f>AND(TN_Liste[[#This Row],[Alter]]&gt;99,TN_Liste[[#This Row],[Alter]]&lt;&gt;"")</f>
        <v>0</v>
      </c>
      <c r="Y115" t="str" cm="1">
        <f t="array" ref="Y115">IFERROR(INDEX($S$4:$W$4,_xlfn.XMATCH(TRUE,S115:W115)),"")</f>
        <v/>
      </c>
    </row>
    <row r="116" spans="1:25" ht="15" customHeight="1" x14ac:dyDescent="0.25">
      <c r="A116" s="10" t="str">
        <f>IF(TN_Liste[[#This Row],[Vorname]]="","",A115+1)</f>
        <v/>
      </c>
      <c r="B116" s="44"/>
      <c r="C116" s="44"/>
      <c r="D116" s="43"/>
      <c r="E116" s="45"/>
      <c r="F116" s="46"/>
      <c r="G116" s="43"/>
      <c r="H116" s="224"/>
      <c r="I116" s="43"/>
      <c r="J116" s="43"/>
      <c r="K116" s="157" t="str">
        <f>IF(TN_Liste[[#This Row],[Geburts- datum]]="","",ROUNDDOWN(YEARFRAC(TN_Liste[[#This Row],[Geburts- datum]],$E$4),0))</f>
        <v/>
      </c>
      <c r="L116" s="54" t="str" cm="1">
        <f t="array" ref="L116">IF(TN_Liste[[#This Row],[Alter]]&lt;&gt;"",INDEX($N$4:$R$4,_xlfn.XMATCH(TRUE,N116:R116)),"")</f>
        <v/>
      </c>
      <c r="M116" s="54" t="str">
        <f>IF(TN_Liste[[#This Row],[förd.f]]=1,Deckblatt!$C$16-TN_Liste[[#This Row],[Tage abwesend]],"")</f>
        <v/>
      </c>
      <c r="N116" s="54" t="b">
        <f>TN_Liste[[#This Row],[Leiter ja/nein]]="ja"</f>
        <v>0</v>
      </c>
      <c r="O116" s="54" t="b">
        <f>AND($C$4&lt;&gt;3,TN_Liste[[#This Row],[Alter]]&gt;=6,TN_Liste[[#This Row],[Alter]]&lt;21)</f>
        <v>0</v>
      </c>
      <c r="P116" s="54" t="b">
        <f>AND($C$4=3,TN_Liste[[#This Row],[Alter]]&gt;=13,TN_Liste[[#This Row],[Alter]]&lt;&gt;"")</f>
        <v>0</v>
      </c>
      <c r="Q116" s="54" t="b">
        <f>AND($C$4&lt;&gt;3,TN_Liste[[#This Row],[Alter]]&gt;=21,TN_Liste[[#This Row],[Alter]]&lt;27,TN_Liste[[#This Row],[TN ff ü20*]]="ja")</f>
        <v>0</v>
      </c>
      <c r="R116" s="54" t="b">
        <f>TRUE</f>
        <v>1</v>
      </c>
      <c r="S116" s="10" t="b">
        <f>AND(TN_Liste[[#This Row],[TN ff ü20*]]="ja",TN_Liste[[#This Row],[Leiter ja/nein]]="ja")</f>
        <v>0</v>
      </c>
      <c r="T116" s="10" t="b">
        <f>AND(TN_Liste[[#This Row],[TN ff ü20*]]="ja",TN_Liste[[#This Row],[Alter]]&gt;=27,$C$4&lt;&gt;3)</f>
        <v>0</v>
      </c>
      <c r="U116" s="10" t="b">
        <f>TN_Liste[[#This Row],[Alter]]&lt;6</f>
        <v>0</v>
      </c>
      <c r="V116" s="54" t="b">
        <f>TN_Liste[[#This Row],[Art nicht 3 + Ü20 - U27 + TN ff "ja"]]</f>
        <v>0</v>
      </c>
      <c r="W116" s="242" t="b">
        <f>AND(TN_Liste[[#This Row],[Alter]]&gt;99,TN_Liste[[#This Row],[Alter]]&lt;&gt;"")</f>
        <v>0</v>
      </c>
      <c r="Y116" t="str" cm="1">
        <f t="array" ref="Y116">IFERROR(INDEX($S$4:$W$4,_xlfn.XMATCH(TRUE,S116:W116)),"")</f>
        <v/>
      </c>
    </row>
    <row r="117" spans="1:25" ht="15" customHeight="1" x14ac:dyDescent="0.25">
      <c r="A117" s="10" t="str">
        <f>IF(TN_Liste[[#This Row],[Vorname]]="","",A116+1)</f>
        <v/>
      </c>
      <c r="B117" s="44"/>
      <c r="C117" s="44"/>
      <c r="D117" s="43"/>
      <c r="E117" s="45"/>
      <c r="F117" s="46"/>
      <c r="G117" s="43"/>
      <c r="H117" s="224"/>
      <c r="I117" s="43"/>
      <c r="J117" s="43"/>
      <c r="K117" s="157" t="str">
        <f>IF(TN_Liste[[#This Row],[Geburts- datum]]="","",ROUNDDOWN(YEARFRAC(TN_Liste[[#This Row],[Geburts- datum]],$E$4),0))</f>
        <v/>
      </c>
      <c r="L117" s="54" t="str" cm="1">
        <f t="array" ref="L117">IF(TN_Liste[[#This Row],[Alter]]&lt;&gt;"",INDEX($N$4:$R$4,_xlfn.XMATCH(TRUE,N117:R117)),"")</f>
        <v/>
      </c>
      <c r="M117" s="54" t="str">
        <f>IF(TN_Liste[[#This Row],[förd.f]]=1,Deckblatt!$C$16-TN_Liste[[#This Row],[Tage abwesend]],"")</f>
        <v/>
      </c>
      <c r="N117" s="54" t="b">
        <f>TN_Liste[[#This Row],[Leiter ja/nein]]="ja"</f>
        <v>0</v>
      </c>
      <c r="O117" s="54" t="b">
        <f>AND($C$4&lt;&gt;3,TN_Liste[[#This Row],[Alter]]&gt;=6,TN_Liste[[#This Row],[Alter]]&lt;21)</f>
        <v>0</v>
      </c>
      <c r="P117" s="54" t="b">
        <f>AND($C$4=3,TN_Liste[[#This Row],[Alter]]&gt;=13,TN_Liste[[#This Row],[Alter]]&lt;&gt;"")</f>
        <v>0</v>
      </c>
      <c r="Q117" s="54" t="b">
        <f>AND($C$4&lt;&gt;3,TN_Liste[[#This Row],[Alter]]&gt;=21,TN_Liste[[#This Row],[Alter]]&lt;27,TN_Liste[[#This Row],[TN ff ü20*]]="ja")</f>
        <v>0</v>
      </c>
      <c r="R117" s="54" t="b">
        <f>TRUE</f>
        <v>1</v>
      </c>
      <c r="S117" s="10" t="b">
        <f>AND(TN_Liste[[#This Row],[TN ff ü20*]]="ja",TN_Liste[[#This Row],[Leiter ja/nein]]="ja")</f>
        <v>0</v>
      </c>
      <c r="T117" s="10" t="b">
        <f>AND(TN_Liste[[#This Row],[TN ff ü20*]]="ja",TN_Liste[[#This Row],[Alter]]&gt;=27,$C$4&lt;&gt;3)</f>
        <v>0</v>
      </c>
      <c r="U117" s="10" t="b">
        <f>TN_Liste[[#This Row],[Alter]]&lt;6</f>
        <v>0</v>
      </c>
      <c r="V117" s="54" t="b">
        <f>TN_Liste[[#This Row],[Art nicht 3 + Ü20 - U27 + TN ff "ja"]]</f>
        <v>0</v>
      </c>
      <c r="W117" s="242" t="b">
        <f>AND(TN_Liste[[#This Row],[Alter]]&gt;99,TN_Liste[[#This Row],[Alter]]&lt;&gt;"")</f>
        <v>0</v>
      </c>
      <c r="Y117" t="str" cm="1">
        <f t="array" ref="Y117">IFERROR(INDEX($S$4:$W$4,_xlfn.XMATCH(TRUE,S117:W117)),"")</f>
        <v/>
      </c>
    </row>
    <row r="118" spans="1:25" ht="15" customHeight="1" x14ac:dyDescent="0.25">
      <c r="A118" s="10" t="str">
        <f>IF(TN_Liste[[#This Row],[Vorname]]="","",A117+1)</f>
        <v/>
      </c>
      <c r="B118" s="44"/>
      <c r="C118" s="44"/>
      <c r="D118" s="43"/>
      <c r="E118" s="45"/>
      <c r="F118" s="46"/>
      <c r="G118" s="43"/>
      <c r="H118" s="224"/>
      <c r="I118" s="43"/>
      <c r="J118" s="43"/>
      <c r="K118" s="157" t="str">
        <f>IF(TN_Liste[[#This Row],[Geburts- datum]]="","",ROUNDDOWN(YEARFRAC(TN_Liste[[#This Row],[Geburts- datum]],$E$4),0))</f>
        <v/>
      </c>
      <c r="L118" s="54" t="str" cm="1">
        <f t="array" ref="L118">IF(TN_Liste[[#This Row],[Alter]]&lt;&gt;"",INDEX($N$4:$R$4,_xlfn.XMATCH(TRUE,N118:R118)),"")</f>
        <v/>
      </c>
      <c r="M118" s="54" t="str">
        <f>IF(TN_Liste[[#This Row],[förd.f]]=1,Deckblatt!$C$16-TN_Liste[[#This Row],[Tage abwesend]],"")</f>
        <v/>
      </c>
      <c r="N118" s="54" t="b">
        <f>TN_Liste[[#This Row],[Leiter ja/nein]]="ja"</f>
        <v>0</v>
      </c>
      <c r="O118" s="54" t="b">
        <f>AND($C$4&lt;&gt;3,TN_Liste[[#This Row],[Alter]]&gt;=6,TN_Liste[[#This Row],[Alter]]&lt;21)</f>
        <v>0</v>
      </c>
      <c r="P118" s="54" t="b">
        <f>AND($C$4=3,TN_Liste[[#This Row],[Alter]]&gt;=13,TN_Liste[[#This Row],[Alter]]&lt;&gt;"")</f>
        <v>0</v>
      </c>
      <c r="Q118" s="54" t="b">
        <f>AND($C$4&lt;&gt;3,TN_Liste[[#This Row],[Alter]]&gt;=21,TN_Liste[[#This Row],[Alter]]&lt;27,TN_Liste[[#This Row],[TN ff ü20*]]="ja")</f>
        <v>0</v>
      </c>
      <c r="R118" s="54" t="b">
        <f>TRUE</f>
        <v>1</v>
      </c>
      <c r="S118" s="10" t="b">
        <f>AND(TN_Liste[[#This Row],[TN ff ü20*]]="ja",TN_Liste[[#This Row],[Leiter ja/nein]]="ja")</f>
        <v>0</v>
      </c>
      <c r="T118" s="10" t="b">
        <f>AND(TN_Liste[[#This Row],[TN ff ü20*]]="ja",TN_Liste[[#This Row],[Alter]]&gt;=27,$C$4&lt;&gt;3)</f>
        <v>0</v>
      </c>
      <c r="U118" s="10" t="b">
        <f>TN_Liste[[#This Row],[Alter]]&lt;6</f>
        <v>0</v>
      </c>
      <c r="V118" s="54" t="b">
        <f>TN_Liste[[#This Row],[Art nicht 3 + Ü20 - U27 + TN ff "ja"]]</f>
        <v>0</v>
      </c>
      <c r="W118" s="242" t="b">
        <f>AND(TN_Liste[[#This Row],[Alter]]&gt;99,TN_Liste[[#This Row],[Alter]]&lt;&gt;"")</f>
        <v>0</v>
      </c>
      <c r="Y118" t="str" cm="1">
        <f t="array" ref="Y118">IFERROR(INDEX($S$4:$W$4,_xlfn.XMATCH(TRUE,S118:W118)),"")</f>
        <v/>
      </c>
    </row>
    <row r="119" spans="1:25" ht="15" customHeight="1" x14ac:dyDescent="0.25">
      <c r="A119" s="10" t="str">
        <f>IF(TN_Liste[[#This Row],[Vorname]]="","",A118+1)</f>
        <v/>
      </c>
      <c r="B119" s="44"/>
      <c r="C119" s="44"/>
      <c r="D119" s="43"/>
      <c r="E119" s="45"/>
      <c r="F119" s="46"/>
      <c r="G119" s="43"/>
      <c r="H119" s="224"/>
      <c r="I119" s="43"/>
      <c r="J119" s="43"/>
      <c r="K119" s="157" t="str">
        <f>IF(TN_Liste[[#This Row],[Geburts- datum]]="","",ROUNDDOWN(YEARFRAC(TN_Liste[[#This Row],[Geburts- datum]],$E$4),0))</f>
        <v/>
      </c>
      <c r="L119" s="54" t="str" cm="1">
        <f t="array" ref="L119">IF(TN_Liste[[#This Row],[Alter]]&lt;&gt;"",INDEX($N$4:$R$4,_xlfn.XMATCH(TRUE,N119:R119)),"")</f>
        <v/>
      </c>
      <c r="M119" s="54" t="str">
        <f>IF(TN_Liste[[#This Row],[förd.f]]=1,Deckblatt!$C$16-TN_Liste[[#This Row],[Tage abwesend]],"")</f>
        <v/>
      </c>
      <c r="N119" s="54" t="b">
        <f>TN_Liste[[#This Row],[Leiter ja/nein]]="ja"</f>
        <v>0</v>
      </c>
      <c r="O119" s="54" t="b">
        <f>AND($C$4&lt;&gt;3,TN_Liste[[#This Row],[Alter]]&gt;=6,TN_Liste[[#This Row],[Alter]]&lt;21)</f>
        <v>0</v>
      </c>
      <c r="P119" s="54" t="b">
        <f>AND($C$4=3,TN_Liste[[#This Row],[Alter]]&gt;=13,TN_Liste[[#This Row],[Alter]]&lt;&gt;"")</f>
        <v>0</v>
      </c>
      <c r="Q119" s="54" t="b">
        <f>AND($C$4&lt;&gt;3,TN_Liste[[#This Row],[Alter]]&gt;=21,TN_Liste[[#This Row],[Alter]]&lt;27,TN_Liste[[#This Row],[TN ff ü20*]]="ja")</f>
        <v>0</v>
      </c>
      <c r="R119" s="54" t="b">
        <f>TRUE</f>
        <v>1</v>
      </c>
      <c r="S119" s="10" t="b">
        <f>AND(TN_Liste[[#This Row],[TN ff ü20*]]="ja",TN_Liste[[#This Row],[Leiter ja/nein]]="ja")</f>
        <v>0</v>
      </c>
      <c r="T119" s="10" t="b">
        <f>AND(TN_Liste[[#This Row],[TN ff ü20*]]="ja",TN_Liste[[#This Row],[Alter]]&gt;=27,$C$4&lt;&gt;3)</f>
        <v>0</v>
      </c>
      <c r="U119" s="10" t="b">
        <f>TN_Liste[[#This Row],[Alter]]&lt;6</f>
        <v>0</v>
      </c>
      <c r="V119" s="54" t="b">
        <f>TN_Liste[[#This Row],[Art nicht 3 + Ü20 - U27 + TN ff "ja"]]</f>
        <v>0</v>
      </c>
      <c r="W119" s="242" t="b">
        <f>AND(TN_Liste[[#This Row],[Alter]]&gt;99,TN_Liste[[#This Row],[Alter]]&lt;&gt;"")</f>
        <v>0</v>
      </c>
      <c r="Y119" t="str" cm="1">
        <f t="array" ref="Y119">IFERROR(INDEX($S$4:$W$4,_xlfn.XMATCH(TRUE,S119:W119)),"")</f>
        <v/>
      </c>
    </row>
    <row r="120" spans="1:25" ht="15" customHeight="1" x14ac:dyDescent="0.25">
      <c r="A120" s="10" t="str">
        <f>IF(TN_Liste[[#This Row],[Vorname]]="","",A119+1)</f>
        <v/>
      </c>
      <c r="B120" s="44"/>
      <c r="C120" s="44"/>
      <c r="D120" s="43"/>
      <c r="E120" s="45"/>
      <c r="F120" s="46"/>
      <c r="G120" s="43"/>
      <c r="H120" s="224"/>
      <c r="I120" s="43"/>
      <c r="J120" s="43"/>
      <c r="K120" s="157" t="str">
        <f>IF(TN_Liste[[#This Row],[Geburts- datum]]="","",ROUNDDOWN(YEARFRAC(TN_Liste[[#This Row],[Geburts- datum]],$E$4),0))</f>
        <v/>
      </c>
      <c r="L120" s="54" t="str" cm="1">
        <f t="array" ref="L120">IF(TN_Liste[[#This Row],[Alter]]&lt;&gt;"",INDEX($N$4:$R$4,_xlfn.XMATCH(TRUE,N120:R120)),"")</f>
        <v/>
      </c>
      <c r="M120" s="54" t="str">
        <f>IF(TN_Liste[[#This Row],[förd.f]]=1,Deckblatt!$C$16-TN_Liste[[#This Row],[Tage abwesend]],"")</f>
        <v/>
      </c>
      <c r="N120" s="54" t="b">
        <f>TN_Liste[[#This Row],[Leiter ja/nein]]="ja"</f>
        <v>0</v>
      </c>
      <c r="O120" s="54" t="b">
        <f>AND($C$4&lt;&gt;3,TN_Liste[[#This Row],[Alter]]&gt;=6,TN_Liste[[#This Row],[Alter]]&lt;21)</f>
        <v>0</v>
      </c>
      <c r="P120" s="54" t="b">
        <f>AND($C$4=3,TN_Liste[[#This Row],[Alter]]&gt;=13,TN_Liste[[#This Row],[Alter]]&lt;&gt;"")</f>
        <v>0</v>
      </c>
      <c r="Q120" s="54" t="b">
        <f>AND($C$4&lt;&gt;3,TN_Liste[[#This Row],[Alter]]&gt;=21,TN_Liste[[#This Row],[Alter]]&lt;27,TN_Liste[[#This Row],[TN ff ü20*]]="ja")</f>
        <v>0</v>
      </c>
      <c r="R120" s="54" t="b">
        <f>TRUE</f>
        <v>1</v>
      </c>
      <c r="S120" s="10" t="b">
        <f>AND(TN_Liste[[#This Row],[TN ff ü20*]]="ja",TN_Liste[[#This Row],[Leiter ja/nein]]="ja")</f>
        <v>0</v>
      </c>
      <c r="T120" s="10" t="b">
        <f>AND(TN_Liste[[#This Row],[TN ff ü20*]]="ja",TN_Liste[[#This Row],[Alter]]&gt;=27,$C$4&lt;&gt;3)</f>
        <v>0</v>
      </c>
      <c r="U120" s="10" t="b">
        <f>TN_Liste[[#This Row],[Alter]]&lt;6</f>
        <v>0</v>
      </c>
      <c r="V120" s="54" t="b">
        <f>TN_Liste[[#This Row],[Art nicht 3 + Ü20 - U27 + TN ff "ja"]]</f>
        <v>0</v>
      </c>
      <c r="W120" s="242" t="b">
        <f>AND(TN_Liste[[#This Row],[Alter]]&gt;99,TN_Liste[[#This Row],[Alter]]&lt;&gt;"")</f>
        <v>0</v>
      </c>
      <c r="Y120" t="str" cm="1">
        <f t="array" ref="Y120">IFERROR(INDEX($S$4:$W$4,_xlfn.XMATCH(TRUE,S120:W120)),"")</f>
        <v/>
      </c>
    </row>
    <row r="121" spans="1:25" ht="15" customHeight="1" x14ac:dyDescent="0.25">
      <c r="A121" s="10" t="str">
        <f>IF(TN_Liste[[#This Row],[Vorname]]="","",A120+1)</f>
        <v/>
      </c>
      <c r="B121" s="44"/>
      <c r="C121" s="44"/>
      <c r="D121" s="43"/>
      <c r="E121" s="45"/>
      <c r="F121" s="46"/>
      <c r="G121" s="43"/>
      <c r="H121" s="224"/>
      <c r="I121" s="43"/>
      <c r="J121" s="43"/>
      <c r="K121" s="157" t="str">
        <f>IF(TN_Liste[[#This Row],[Geburts- datum]]="","",ROUNDDOWN(YEARFRAC(TN_Liste[[#This Row],[Geburts- datum]],$E$4),0))</f>
        <v/>
      </c>
      <c r="L121" s="54" t="str" cm="1">
        <f t="array" ref="L121">IF(TN_Liste[[#This Row],[Alter]]&lt;&gt;"",INDEX($N$4:$R$4,_xlfn.XMATCH(TRUE,N121:R121)),"")</f>
        <v/>
      </c>
      <c r="M121" s="54" t="str">
        <f>IF(TN_Liste[[#This Row],[förd.f]]=1,Deckblatt!$C$16-TN_Liste[[#This Row],[Tage abwesend]],"")</f>
        <v/>
      </c>
      <c r="N121" s="54" t="b">
        <f>TN_Liste[[#This Row],[Leiter ja/nein]]="ja"</f>
        <v>0</v>
      </c>
      <c r="O121" s="54" t="b">
        <f>AND($C$4&lt;&gt;3,TN_Liste[[#This Row],[Alter]]&gt;=6,TN_Liste[[#This Row],[Alter]]&lt;21)</f>
        <v>0</v>
      </c>
      <c r="P121" s="54" t="b">
        <f>AND($C$4=3,TN_Liste[[#This Row],[Alter]]&gt;=13,TN_Liste[[#This Row],[Alter]]&lt;&gt;"")</f>
        <v>0</v>
      </c>
      <c r="Q121" s="54" t="b">
        <f>AND($C$4&lt;&gt;3,TN_Liste[[#This Row],[Alter]]&gt;=21,TN_Liste[[#This Row],[Alter]]&lt;27,TN_Liste[[#This Row],[TN ff ü20*]]="ja")</f>
        <v>0</v>
      </c>
      <c r="R121" s="54" t="b">
        <f>TRUE</f>
        <v>1</v>
      </c>
      <c r="S121" s="10" t="b">
        <f>AND(TN_Liste[[#This Row],[TN ff ü20*]]="ja",TN_Liste[[#This Row],[Leiter ja/nein]]="ja")</f>
        <v>0</v>
      </c>
      <c r="T121" s="10" t="b">
        <f>AND(TN_Liste[[#This Row],[TN ff ü20*]]="ja",TN_Liste[[#This Row],[Alter]]&gt;=27,$C$4&lt;&gt;3)</f>
        <v>0</v>
      </c>
      <c r="U121" s="10" t="b">
        <f>TN_Liste[[#This Row],[Alter]]&lt;6</f>
        <v>0</v>
      </c>
      <c r="V121" s="54" t="b">
        <f>TN_Liste[[#This Row],[Art nicht 3 + Ü20 - U27 + TN ff "ja"]]</f>
        <v>0</v>
      </c>
      <c r="W121" s="242" t="b">
        <f>AND(TN_Liste[[#This Row],[Alter]]&gt;99,TN_Liste[[#This Row],[Alter]]&lt;&gt;"")</f>
        <v>0</v>
      </c>
      <c r="Y121" t="str" cm="1">
        <f t="array" ref="Y121">IFERROR(INDEX($S$4:$W$4,_xlfn.XMATCH(TRUE,S121:W121)),"")</f>
        <v/>
      </c>
    </row>
    <row r="122" spans="1:25" ht="15" customHeight="1" x14ac:dyDescent="0.25">
      <c r="A122" s="10" t="str">
        <f>IF(TN_Liste[[#This Row],[Vorname]]="","",A121+1)</f>
        <v/>
      </c>
      <c r="B122" s="44"/>
      <c r="C122" s="44"/>
      <c r="D122" s="43"/>
      <c r="E122" s="45"/>
      <c r="F122" s="46"/>
      <c r="G122" s="43"/>
      <c r="H122" s="224"/>
      <c r="I122" s="43"/>
      <c r="J122" s="43"/>
      <c r="K122" s="157" t="str">
        <f>IF(TN_Liste[[#This Row],[Geburts- datum]]="","",ROUNDDOWN(YEARFRAC(TN_Liste[[#This Row],[Geburts- datum]],$E$4),0))</f>
        <v/>
      </c>
      <c r="L122" s="54" t="str" cm="1">
        <f t="array" ref="L122">IF(TN_Liste[[#This Row],[Alter]]&lt;&gt;"",INDEX($N$4:$R$4,_xlfn.XMATCH(TRUE,N122:R122)),"")</f>
        <v/>
      </c>
      <c r="M122" s="54" t="str">
        <f>IF(TN_Liste[[#This Row],[förd.f]]=1,Deckblatt!$C$16-TN_Liste[[#This Row],[Tage abwesend]],"")</f>
        <v/>
      </c>
      <c r="N122" s="54" t="b">
        <f>TN_Liste[[#This Row],[Leiter ja/nein]]="ja"</f>
        <v>0</v>
      </c>
      <c r="O122" s="54" t="b">
        <f>AND($C$4&lt;&gt;3,TN_Liste[[#This Row],[Alter]]&gt;=6,TN_Liste[[#This Row],[Alter]]&lt;21)</f>
        <v>0</v>
      </c>
      <c r="P122" s="54" t="b">
        <f>AND($C$4=3,TN_Liste[[#This Row],[Alter]]&gt;=13,TN_Liste[[#This Row],[Alter]]&lt;&gt;"")</f>
        <v>0</v>
      </c>
      <c r="Q122" s="54" t="b">
        <f>AND($C$4&lt;&gt;3,TN_Liste[[#This Row],[Alter]]&gt;=21,TN_Liste[[#This Row],[Alter]]&lt;27,TN_Liste[[#This Row],[TN ff ü20*]]="ja")</f>
        <v>0</v>
      </c>
      <c r="R122" s="54" t="b">
        <f>TRUE</f>
        <v>1</v>
      </c>
      <c r="S122" s="10" t="b">
        <f>AND(TN_Liste[[#This Row],[TN ff ü20*]]="ja",TN_Liste[[#This Row],[Leiter ja/nein]]="ja")</f>
        <v>0</v>
      </c>
      <c r="T122" s="10" t="b">
        <f>AND(TN_Liste[[#This Row],[TN ff ü20*]]="ja",TN_Liste[[#This Row],[Alter]]&gt;=27,$C$4&lt;&gt;3)</f>
        <v>0</v>
      </c>
      <c r="U122" s="10" t="b">
        <f>TN_Liste[[#This Row],[Alter]]&lt;6</f>
        <v>0</v>
      </c>
      <c r="V122" s="54" t="b">
        <f>TN_Liste[[#This Row],[Art nicht 3 + Ü20 - U27 + TN ff "ja"]]</f>
        <v>0</v>
      </c>
      <c r="W122" s="242" t="b">
        <f>AND(TN_Liste[[#This Row],[Alter]]&gt;99,TN_Liste[[#This Row],[Alter]]&lt;&gt;"")</f>
        <v>0</v>
      </c>
      <c r="Y122" t="str" cm="1">
        <f t="array" ref="Y122">IFERROR(INDEX($S$4:$W$4,_xlfn.XMATCH(TRUE,S122:W122)),"")</f>
        <v/>
      </c>
    </row>
    <row r="123" spans="1:25" ht="15" customHeight="1" x14ac:dyDescent="0.25">
      <c r="A123" s="10" t="str">
        <f>IF(TN_Liste[[#This Row],[Vorname]]="","",A122+1)</f>
        <v/>
      </c>
      <c r="B123" s="44"/>
      <c r="C123" s="44"/>
      <c r="D123" s="43"/>
      <c r="E123" s="45"/>
      <c r="F123" s="46"/>
      <c r="G123" s="43"/>
      <c r="H123" s="224"/>
      <c r="I123" s="43"/>
      <c r="J123" s="43"/>
      <c r="K123" s="157" t="str">
        <f>IF(TN_Liste[[#This Row],[Geburts- datum]]="","",ROUNDDOWN(YEARFRAC(TN_Liste[[#This Row],[Geburts- datum]],$E$4),0))</f>
        <v/>
      </c>
      <c r="L123" s="54" t="str" cm="1">
        <f t="array" ref="L123">IF(TN_Liste[[#This Row],[Alter]]&lt;&gt;"",INDEX($N$4:$R$4,_xlfn.XMATCH(TRUE,N123:R123)),"")</f>
        <v/>
      </c>
      <c r="M123" s="54" t="str">
        <f>IF(TN_Liste[[#This Row],[förd.f]]=1,Deckblatt!$C$16-TN_Liste[[#This Row],[Tage abwesend]],"")</f>
        <v/>
      </c>
      <c r="N123" s="54" t="b">
        <f>TN_Liste[[#This Row],[Leiter ja/nein]]="ja"</f>
        <v>0</v>
      </c>
      <c r="O123" s="54" t="b">
        <f>AND($C$4&lt;&gt;3,TN_Liste[[#This Row],[Alter]]&gt;=6,TN_Liste[[#This Row],[Alter]]&lt;21)</f>
        <v>0</v>
      </c>
      <c r="P123" s="54" t="b">
        <f>AND($C$4=3,TN_Liste[[#This Row],[Alter]]&gt;=13,TN_Liste[[#This Row],[Alter]]&lt;&gt;"")</f>
        <v>0</v>
      </c>
      <c r="Q123" s="54" t="b">
        <f>AND($C$4&lt;&gt;3,TN_Liste[[#This Row],[Alter]]&gt;=21,TN_Liste[[#This Row],[Alter]]&lt;27,TN_Liste[[#This Row],[TN ff ü20*]]="ja")</f>
        <v>0</v>
      </c>
      <c r="R123" s="54" t="b">
        <f>TRUE</f>
        <v>1</v>
      </c>
      <c r="S123" s="10" t="b">
        <f>AND(TN_Liste[[#This Row],[TN ff ü20*]]="ja",TN_Liste[[#This Row],[Leiter ja/nein]]="ja")</f>
        <v>0</v>
      </c>
      <c r="T123" s="10" t="b">
        <f>AND(TN_Liste[[#This Row],[TN ff ü20*]]="ja",TN_Liste[[#This Row],[Alter]]&gt;=27,$C$4&lt;&gt;3)</f>
        <v>0</v>
      </c>
      <c r="U123" s="10" t="b">
        <f>TN_Liste[[#This Row],[Alter]]&lt;6</f>
        <v>0</v>
      </c>
      <c r="V123" s="54" t="b">
        <f>TN_Liste[[#This Row],[Art nicht 3 + Ü20 - U27 + TN ff "ja"]]</f>
        <v>0</v>
      </c>
      <c r="W123" s="242" t="b">
        <f>AND(TN_Liste[[#This Row],[Alter]]&gt;99,TN_Liste[[#This Row],[Alter]]&lt;&gt;"")</f>
        <v>0</v>
      </c>
      <c r="Y123" t="str" cm="1">
        <f t="array" ref="Y123">IFERROR(INDEX($S$4:$W$4,_xlfn.XMATCH(TRUE,S123:W123)),"")</f>
        <v/>
      </c>
    </row>
    <row r="124" spans="1:25" ht="15" customHeight="1" x14ac:dyDescent="0.25">
      <c r="A124" s="10" t="str">
        <f>IF(TN_Liste[[#This Row],[Vorname]]="","",A123+1)</f>
        <v/>
      </c>
      <c r="B124" s="44"/>
      <c r="C124" s="44"/>
      <c r="D124" s="43"/>
      <c r="E124" s="45"/>
      <c r="F124" s="46"/>
      <c r="G124" s="43"/>
      <c r="H124" s="224"/>
      <c r="I124" s="43"/>
      <c r="J124" s="43"/>
      <c r="K124" s="157" t="str">
        <f>IF(TN_Liste[[#This Row],[Geburts- datum]]="","",ROUNDDOWN(YEARFRAC(TN_Liste[[#This Row],[Geburts- datum]],$E$4),0))</f>
        <v/>
      </c>
      <c r="L124" s="54" t="str" cm="1">
        <f t="array" ref="L124">IF(TN_Liste[[#This Row],[Alter]]&lt;&gt;"",INDEX($N$4:$R$4,_xlfn.XMATCH(TRUE,N124:R124)),"")</f>
        <v/>
      </c>
      <c r="M124" s="54" t="str">
        <f>IF(TN_Liste[[#This Row],[förd.f]]=1,Deckblatt!$C$16-TN_Liste[[#This Row],[Tage abwesend]],"")</f>
        <v/>
      </c>
      <c r="N124" s="54" t="b">
        <f>TN_Liste[[#This Row],[Leiter ja/nein]]="ja"</f>
        <v>0</v>
      </c>
      <c r="O124" s="54" t="b">
        <f>AND($C$4&lt;&gt;3,TN_Liste[[#This Row],[Alter]]&gt;=6,TN_Liste[[#This Row],[Alter]]&lt;21)</f>
        <v>0</v>
      </c>
      <c r="P124" s="54" t="b">
        <f>AND($C$4=3,TN_Liste[[#This Row],[Alter]]&gt;=13,TN_Liste[[#This Row],[Alter]]&lt;&gt;"")</f>
        <v>0</v>
      </c>
      <c r="Q124" s="54" t="b">
        <f>AND($C$4&lt;&gt;3,TN_Liste[[#This Row],[Alter]]&gt;=21,TN_Liste[[#This Row],[Alter]]&lt;27,TN_Liste[[#This Row],[TN ff ü20*]]="ja")</f>
        <v>0</v>
      </c>
      <c r="R124" s="54" t="b">
        <f>TRUE</f>
        <v>1</v>
      </c>
      <c r="S124" s="10" t="b">
        <f>AND(TN_Liste[[#This Row],[TN ff ü20*]]="ja",TN_Liste[[#This Row],[Leiter ja/nein]]="ja")</f>
        <v>0</v>
      </c>
      <c r="T124" s="10" t="b">
        <f>AND(TN_Liste[[#This Row],[TN ff ü20*]]="ja",TN_Liste[[#This Row],[Alter]]&gt;=27,$C$4&lt;&gt;3)</f>
        <v>0</v>
      </c>
      <c r="U124" s="10" t="b">
        <f>TN_Liste[[#This Row],[Alter]]&lt;6</f>
        <v>0</v>
      </c>
      <c r="V124" s="54" t="b">
        <f>TN_Liste[[#This Row],[Art nicht 3 + Ü20 - U27 + TN ff "ja"]]</f>
        <v>0</v>
      </c>
      <c r="W124" s="242" t="b">
        <f>AND(TN_Liste[[#This Row],[Alter]]&gt;99,TN_Liste[[#This Row],[Alter]]&lt;&gt;"")</f>
        <v>0</v>
      </c>
      <c r="Y124" t="str" cm="1">
        <f t="array" ref="Y124">IFERROR(INDEX($S$4:$W$4,_xlfn.XMATCH(TRUE,S124:W124)),"")</f>
        <v/>
      </c>
    </row>
    <row r="125" spans="1:25" ht="15" customHeight="1" x14ac:dyDescent="0.25">
      <c r="A125" s="10" t="str">
        <f>IF(TN_Liste[[#This Row],[Vorname]]="","",A124+1)</f>
        <v/>
      </c>
      <c r="B125" s="44"/>
      <c r="C125" s="44"/>
      <c r="D125" s="43"/>
      <c r="E125" s="45"/>
      <c r="F125" s="46"/>
      <c r="G125" s="43"/>
      <c r="H125" s="224"/>
      <c r="I125" s="43"/>
      <c r="J125" s="43"/>
      <c r="K125" s="157" t="str">
        <f>IF(TN_Liste[[#This Row],[Geburts- datum]]="","",ROUNDDOWN(YEARFRAC(TN_Liste[[#This Row],[Geburts- datum]],$E$4),0))</f>
        <v/>
      </c>
      <c r="L125" s="54" t="str" cm="1">
        <f t="array" ref="L125">IF(TN_Liste[[#This Row],[Alter]]&lt;&gt;"",INDEX($N$4:$R$4,_xlfn.XMATCH(TRUE,N125:R125)),"")</f>
        <v/>
      </c>
      <c r="M125" s="54" t="str">
        <f>IF(TN_Liste[[#This Row],[förd.f]]=1,Deckblatt!$C$16-TN_Liste[[#This Row],[Tage abwesend]],"")</f>
        <v/>
      </c>
      <c r="N125" s="54" t="b">
        <f>TN_Liste[[#This Row],[Leiter ja/nein]]="ja"</f>
        <v>0</v>
      </c>
      <c r="O125" s="54" t="b">
        <f>AND($C$4&lt;&gt;3,TN_Liste[[#This Row],[Alter]]&gt;=6,TN_Liste[[#This Row],[Alter]]&lt;21)</f>
        <v>0</v>
      </c>
      <c r="P125" s="54" t="b">
        <f>AND($C$4=3,TN_Liste[[#This Row],[Alter]]&gt;=13,TN_Liste[[#This Row],[Alter]]&lt;&gt;"")</f>
        <v>0</v>
      </c>
      <c r="Q125" s="54" t="b">
        <f>AND($C$4&lt;&gt;3,TN_Liste[[#This Row],[Alter]]&gt;=21,TN_Liste[[#This Row],[Alter]]&lt;27,TN_Liste[[#This Row],[TN ff ü20*]]="ja")</f>
        <v>0</v>
      </c>
      <c r="R125" s="54" t="b">
        <f>TRUE</f>
        <v>1</v>
      </c>
      <c r="S125" s="10" t="b">
        <f>AND(TN_Liste[[#This Row],[TN ff ü20*]]="ja",TN_Liste[[#This Row],[Leiter ja/nein]]="ja")</f>
        <v>0</v>
      </c>
      <c r="T125" s="10" t="b">
        <f>AND(TN_Liste[[#This Row],[TN ff ü20*]]="ja",TN_Liste[[#This Row],[Alter]]&gt;=27,$C$4&lt;&gt;3)</f>
        <v>0</v>
      </c>
      <c r="U125" s="10" t="b">
        <f>TN_Liste[[#This Row],[Alter]]&lt;6</f>
        <v>0</v>
      </c>
      <c r="V125" s="54" t="b">
        <f>TN_Liste[[#This Row],[Art nicht 3 + Ü20 - U27 + TN ff "ja"]]</f>
        <v>0</v>
      </c>
      <c r="W125" s="242" t="b">
        <f>AND(TN_Liste[[#This Row],[Alter]]&gt;99,TN_Liste[[#This Row],[Alter]]&lt;&gt;"")</f>
        <v>0</v>
      </c>
      <c r="Y125" t="str" cm="1">
        <f t="array" ref="Y125">IFERROR(INDEX($S$4:$W$4,_xlfn.XMATCH(TRUE,S125:W125)),"")</f>
        <v/>
      </c>
    </row>
    <row r="126" spans="1:25" ht="15" customHeight="1" x14ac:dyDescent="0.25">
      <c r="A126" s="10" t="str">
        <f>IF(TN_Liste[[#This Row],[Vorname]]="","",A125+1)</f>
        <v/>
      </c>
      <c r="B126" s="44"/>
      <c r="C126" s="44"/>
      <c r="D126" s="43"/>
      <c r="E126" s="45"/>
      <c r="F126" s="46"/>
      <c r="G126" s="43"/>
      <c r="H126" s="224"/>
      <c r="I126" s="43"/>
      <c r="J126" s="43"/>
      <c r="K126" s="157" t="str">
        <f>IF(TN_Liste[[#This Row],[Geburts- datum]]="","",ROUNDDOWN(YEARFRAC(TN_Liste[[#This Row],[Geburts- datum]],$E$4),0))</f>
        <v/>
      </c>
      <c r="L126" s="54" t="str" cm="1">
        <f t="array" ref="L126">IF(TN_Liste[[#This Row],[Alter]]&lt;&gt;"",INDEX($N$4:$R$4,_xlfn.XMATCH(TRUE,N126:R126)),"")</f>
        <v/>
      </c>
      <c r="M126" s="54" t="str">
        <f>IF(TN_Liste[[#This Row],[förd.f]]=1,Deckblatt!$C$16-TN_Liste[[#This Row],[Tage abwesend]],"")</f>
        <v/>
      </c>
      <c r="N126" s="54" t="b">
        <f>TN_Liste[[#This Row],[Leiter ja/nein]]="ja"</f>
        <v>0</v>
      </c>
      <c r="O126" s="54" t="b">
        <f>AND($C$4&lt;&gt;3,TN_Liste[[#This Row],[Alter]]&gt;=6,TN_Liste[[#This Row],[Alter]]&lt;21)</f>
        <v>0</v>
      </c>
      <c r="P126" s="54" t="b">
        <f>AND($C$4=3,TN_Liste[[#This Row],[Alter]]&gt;=13,TN_Liste[[#This Row],[Alter]]&lt;&gt;"")</f>
        <v>0</v>
      </c>
      <c r="Q126" s="54" t="b">
        <f>AND($C$4&lt;&gt;3,TN_Liste[[#This Row],[Alter]]&gt;=21,TN_Liste[[#This Row],[Alter]]&lt;27,TN_Liste[[#This Row],[TN ff ü20*]]="ja")</f>
        <v>0</v>
      </c>
      <c r="R126" s="54" t="b">
        <f>TRUE</f>
        <v>1</v>
      </c>
      <c r="S126" s="10" t="b">
        <f>AND(TN_Liste[[#This Row],[TN ff ü20*]]="ja",TN_Liste[[#This Row],[Leiter ja/nein]]="ja")</f>
        <v>0</v>
      </c>
      <c r="T126" s="10" t="b">
        <f>AND(TN_Liste[[#This Row],[TN ff ü20*]]="ja",TN_Liste[[#This Row],[Alter]]&gt;=27,$C$4&lt;&gt;3)</f>
        <v>0</v>
      </c>
      <c r="U126" s="10" t="b">
        <f>TN_Liste[[#This Row],[Alter]]&lt;6</f>
        <v>0</v>
      </c>
      <c r="V126" s="54" t="b">
        <f>TN_Liste[[#This Row],[Art nicht 3 + Ü20 - U27 + TN ff "ja"]]</f>
        <v>0</v>
      </c>
      <c r="W126" s="242" t="b">
        <f>AND(TN_Liste[[#This Row],[Alter]]&gt;99,TN_Liste[[#This Row],[Alter]]&lt;&gt;"")</f>
        <v>0</v>
      </c>
      <c r="Y126" t="str" cm="1">
        <f t="array" ref="Y126">IFERROR(INDEX($S$4:$W$4,_xlfn.XMATCH(TRUE,S126:W126)),"")</f>
        <v/>
      </c>
    </row>
    <row r="127" spans="1:25" ht="15" customHeight="1" x14ac:dyDescent="0.25">
      <c r="A127" s="10" t="str">
        <f>IF(TN_Liste[[#This Row],[Vorname]]="","",A126+1)</f>
        <v/>
      </c>
      <c r="B127" s="44"/>
      <c r="C127" s="44"/>
      <c r="D127" s="43"/>
      <c r="E127" s="45"/>
      <c r="F127" s="46"/>
      <c r="G127" s="43"/>
      <c r="H127" s="224"/>
      <c r="I127" s="43"/>
      <c r="J127" s="43"/>
      <c r="K127" s="157" t="str">
        <f>IF(TN_Liste[[#This Row],[Geburts- datum]]="","",ROUNDDOWN(YEARFRAC(TN_Liste[[#This Row],[Geburts- datum]],$E$4),0))</f>
        <v/>
      </c>
      <c r="L127" s="54" t="str" cm="1">
        <f t="array" ref="L127">IF(TN_Liste[[#This Row],[Alter]]&lt;&gt;"",INDEX($N$4:$R$4,_xlfn.XMATCH(TRUE,N127:R127)),"")</f>
        <v/>
      </c>
      <c r="M127" s="54" t="str">
        <f>IF(TN_Liste[[#This Row],[förd.f]]=1,Deckblatt!$C$16-TN_Liste[[#This Row],[Tage abwesend]],"")</f>
        <v/>
      </c>
      <c r="N127" s="54" t="b">
        <f>TN_Liste[[#This Row],[Leiter ja/nein]]="ja"</f>
        <v>0</v>
      </c>
      <c r="O127" s="54" t="b">
        <f>AND($C$4&lt;&gt;3,TN_Liste[[#This Row],[Alter]]&gt;=6,TN_Liste[[#This Row],[Alter]]&lt;21)</f>
        <v>0</v>
      </c>
      <c r="P127" s="54" t="b">
        <f>AND($C$4=3,TN_Liste[[#This Row],[Alter]]&gt;=13,TN_Liste[[#This Row],[Alter]]&lt;&gt;"")</f>
        <v>0</v>
      </c>
      <c r="Q127" s="54" t="b">
        <f>AND($C$4&lt;&gt;3,TN_Liste[[#This Row],[Alter]]&gt;=21,TN_Liste[[#This Row],[Alter]]&lt;27,TN_Liste[[#This Row],[TN ff ü20*]]="ja")</f>
        <v>0</v>
      </c>
      <c r="R127" s="54" t="b">
        <f>TRUE</f>
        <v>1</v>
      </c>
      <c r="S127" s="10" t="b">
        <f>AND(TN_Liste[[#This Row],[TN ff ü20*]]="ja",TN_Liste[[#This Row],[Leiter ja/nein]]="ja")</f>
        <v>0</v>
      </c>
      <c r="T127" s="10" t="b">
        <f>AND(TN_Liste[[#This Row],[TN ff ü20*]]="ja",TN_Liste[[#This Row],[Alter]]&gt;=27,$C$4&lt;&gt;3)</f>
        <v>0</v>
      </c>
      <c r="U127" s="10" t="b">
        <f>TN_Liste[[#This Row],[Alter]]&lt;6</f>
        <v>0</v>
      </c>
      <c r="V127" s="54" t="b">
        <f>TN_Liste[[#This Row],[Art nicht 3 + Ü20 - U27 + TN ff "ja"]]</f>
        <v>0</v>
      </c>
      <c r="W127" s="242" t="b">
        <f>AND(TN_Liste[[#This Row],[Alter]]&gt;99,TN_Liste[[#This Row],[Alter]]&lt;&gt;"")</f>
        <v>0</v>
      </c>
      <c r="Y127" t="str" cm="1">
        <f t="array" ref="Y127">IFERROR(INDEX($S$4:$W$4,_xlfn.XMATCH(TRUE,S127:W127)),"")</f>
        <v/>
      </c>
    </row>
    <row r="128" spans="1:25" ht="15" customHeight="1" x14ac:dyDescent="0.25">
      <c r="A128" s="10" t="str">
        <f>IF(TN_Liste[[#This Row],[Vorname]]="","",A127+1)</f>
        <v/>
      </c>
      <c r="B128" s="44"/>
      <c r="C128" s="44"/>
      <c r="D128" s="43"/>
      <c r="E128" s="45"/>
      <c r="F128" s="46"/>
      <c r="G128" s="43"/>
      <c r="H128" s="224"/>
      <c r="I128" s="43"/>
      <c r="J128" s="43"/>
      <c r="K128" s="157" t="str">
        <f>IF(TN_Liste[[#This Row],[Geburts- datum]]="","",ROUNDDOWN(YEARFRAC(TN_Liste[[#This Row],[Geburts- datum]],$E$4),0))</f>
        <v/>
      </c>
      <c r="L128" s="54" t="str" cm="1">
        <f t="array" ref="L128">IF(TN_Liste[[#This Row],[Alter]]&lt;&gt;"",INDEX($N$4:$R$4,_xlfn.XMATCH(TRUE,N128:R128)),"")</f>
        <v/>
      </c>
      <c r="M128" s="54" t="str">
        <f>IF(TN_Liste[[#This Row],[förd.f]]=1,Deckblatt!$C$16-TN_Liste[[#This Row],[Tage abwesend]],"")</f>
        <v/>
      </c>
      <c r="N128" s="54" t="b">
        <f>TN_Liste[[#This Row],[Leiter ja/nein]]="ja"</f>
        <v>0</v>
      </c>
      <c r="O128" s="54" t="b">
        <f>AND($C$4&lt;&gt;3,TN_Liste[[#This Row],[Alter]]&gt;=6,TN_Liste[[#This Row],[Alter]]&lt;21)</f>
        <v>0</v>
      </c>
      <c r="P128" s="54" t="b">
        <f>AND($C$4=3,TN_Liste[[#This Row],[Alter]]&gt;=13,TN_Liste[[#This Row],[Alter]]&lt;&gt;"")</f>
        <v>0</v>
      </c>
      <c r="Q128" s="54" t="b">
        <f>AND($C$4&lt;&gt;3,TN_Liste[[#This Row],[Alter]]&gt;=21,TN_Liste[[#This Row],[Alter]]&lt;27,TN_Liste[[#This Row],[TN ff ü20*]]="ja")</f>
        <v>0</v>
      </c>
      <c r="R128" s="54" t="b">
        <f>TRUE</f>
        <v>1</v>
      </c>
      <c r="S128" s="10" t="b">
        <f>AND(TN_Liste[[#This Row],[TN ff ü20*]]="ja",TN_Liste[[#This Row],[Leiter ja/nein]]="ja")</f>
        <v>0</v>
      </c>
      <c r="T128" s="10" t="b">
        <f>AND(TN_Liste[[#This Row],[TN ff ü20*]]="ja",TN_Liste[[#This Row],[Alter]]&gt;=27,$C$4&lt;&gt;3)</f>
        <v>0</v>
      </c>
      <c r="U128" s="10" t="b">
        <f>TN_Liste[[#This Row],[Alter]]&lt;6</f>
        <v>0</v>
      </c>
      <c r="V128" s="54" t="b">
        <f>TN_Liste[[#This Row],[Art nicht 3 + Ü20 - U27 + TN ff "ja"]]</f>
        <v>0</v>
      </c>
      <c r="W128" s="242" t="b">
        <f>AND(TN_Liste[[#This Row],[Alter]]&gt;99,TN_Liste[[#This Row],[Alter]]&lt;&gt;"")</f>
        <v>0</v>
      </c>
      <c r="Y128" t="str" cm="1">
        <f t="array" ref="Y128">IFERROR(INDEX($S$4:$W$4,_xlfn.XMATCH(TRUE,S128:W128)),"")</f>
        <v/>
      </c>
    </row>
    <row r="129" spans="1:25" ht="15" customHeight="1" x14ac:dyDescent="0.25">
      <c r="A129" s="10" t="str">
        <f>IF(TN_Liste[[#This Row],[Vorname]]="","",A128+1)</f>
        <v/>
      </c>
      <c r="B129" s="44"/>
      <c r="C129" s="44"/>
      <c r="D129" s="43"/>
      <c r="E129" s="45"/>
      <c r="F129" s="46"/>
      <c r="G129" s="43"/>
      <c r="H129" s="224"/>
      <c r="I129" s="43"/>
      <c r="J129" s="43"/>
      <c r="K129" s="157" t="str">
        <f>IF(TN_Liste[[#This Row],[Geburts- datum]]="","",ROUNDDOWN(YEARFRAC(TN_Liste[[#This Row],[Geburts- datum]],$E$4),0))</f>
        <v/>
      </c>
      <c r="L129" s="54" t="str" cm="1">
        <f t="array" ref="L129">IF(TN_Liste[[#This Row],[Alter]]&lt;&gt;"",INDEX($N$4:$R$4,_xlfn.XMATCH(TRUE,N129:R129)),"")</f>
        <v/>
      </c>
      <c r="M129" s="54" t="str">
        <f>IF(TN_Liste[[#This Row],[förd.f]]=1,Deckblatt!$C$16-TN_Liste[[#This Row],[Tage abwesend]],"")</f>
        <v/>
      </c>
      <c r="N129" s="54" t="b">
        <f>TN_Liste[[#This Row],[Leiter ja/nein]]="ja"</f>
        <v>0</v>
      </c>
      <c r="O129" s="54" t="b">
        <f>AND($C$4&lt;&gt;3,TN_Liste[[#This Row],[Alter]]&gt;=6,TN_Liste[[#This Row],[Alter]]&lt;21)</f>
        <v>0</v>
      </c>
      <c r="P129" s="54" t="b">
        <f>AND($C$4=3,TN_Liste[[#This Row],[Alter]]&gt;=13,TN_Liste[[#This Row],[Alter]]&lt;&gt;"")</f>
        <v>0</v>
      </c>
      <c r="Q129" s="54" t="b">
        <f>AND($C$4&lt;&gt;3,TN_Liste[[#This Row],[Alter]]&gt;=21,TN_Liste[[#This Row],[Alter]]&lt;27,TN_Liste[[#This Row],[TN ff ü20*]]="ja")</f>
        <v>0</v>
      </c>
      <c r="R129" s="54" t="b">
        <f>TRUE</f>
        <v>1</v>
      </c>
      <c r="S129" s="10" t="b">
        <f>AND(TN_Liste[[#This Row],[TN ff ü20*]]="ja",TN_Liste[[#This Row],[Leiter ja/nein]]="ja")</f>
        <v>0</v>
      </c>
      <c r="T129" s="10" t="b">
        <f>AND(TN_Liste[[#This Row],[TN ff ü20*]]="ja",TN_Liste[[#This Row],[Alter]]&gt;=27,$C$4&lt;&gt;3)</f>
        <v>0</v>
      </c>
      <c r="U129" s="10" t="b">
        <f>TN_Liste[[#This Row],[Alter]]&lt;6</f>
        <v>0</v>
      </c>
      <c r="V129" s="54" t="b">
        <f>TN_Liste[[#This Row],[Art nicht 3 + Ü20 - U27 + TN ff "ja"]]</f>
        <v>0</v>
      </c>
      <c r="W129" s="242" t="b">
        <f>AND(TN_Liste[[#This Row],[Alter]]&gt;99,TN_Liste[[#This Row],[Alter]]&lt;&gt;"")</f>
        <v>0</v>
      </c>
      <c r="Y129" t="str" cm="1">
        <f t="array" ref="Y129">IFERROR(INDEX($S$4:$W$4,_xlfn.XMATCH(TRUE,S129:W129)),"")</f>
        <v/>
      </c>
    </row>
    <row r="130" spans="1:25" ht="15" customHeight="1" x14ac:dyDescent="0.25">
      <c r="A130" s="10" t="str">
        <f>IF(TN_Liste[[#This Row],[Vorname]]="","",A129+1)</f>
        <v/>
      </c>
      <c r="B130" s="44"/>
      <c r="C130" s="44"/>
      <c r="D130" s="43"/>
      <c r="E130" s="45"/>
      <c r="F130" s="46"/>
      <c r="G130" s="43"/>
      <c r="H130" s="224"/>
      <c r="I130" s="43"/>
      <c r="J130" s="43"/>
      <c r="K130" s="157" t="str">
        <f>IF(TN_Liste[[#This Row],[Geburts- datum]]="","",ROUNDDOWN(YEARFRAC(TN_Liste[[#This Row],[Geburts- datum]],$E$4),0))</f>
        <v/>
      </c>
      <c r="L130" s="54" t="str" cm="1">
        <f t="array" ref="L130">IF(TN_Liste[[#This Row],[Alter]]&lt;&gt;"",INDEX($N$4:$R$4,_xlfn.XMATCH(TRUE,N130:R130)),"")</f>
        <v/>
      </c>
      <c r="M130" s="54" t="str">
        <f>IF(TN_Liste[[#This Row],[förd.f]]=1,Deckblatt!$C$16-TN_Liste[[#This Row],[Tage abwesend]],"")</f>
        <v/>
      </c>
      <c r="N130" s="54" t="b">
        <f>TN_Liste[[#This Row],[Leiter ja/nein]]="ja"</f>
        <v>0</v>
      </c>
      <c r="O130" s="54" t="b">
        <f>AND($C$4&lt;&gt;3,TN_Liste[[#This Row],[Alter]]&gt;=6,TN_Liste[[#This Row],[Alter]]&lt;21)</f>
        <v>0</v>
      </c>
      <c r="P130" s="54" t="b">
        <f>AND($C$4=3,TN_Liste[[#This Row],[Alter]]&gt;=13,TN_Liste[[#This Row],[Alter]]&lt;&gt;"")</f>
        <v>0</v>
      </c>
      <c r="Q130" s="54" t="b">
        <f>AND($C$4&lt;&gt;3,TN_Liste[[#This Row],[Alter]]&gt;=21,TN_Liste[[#This Row],[Alter]]&lt;27,TN_Liste[[#This Row],[TN ff ü20*]]="ja")</f>
        <v>0</v>
      </c>
      <c r="R130" s="54" t="b">
        <f>TRUE</f>
        <v>1</v>
      </c>
      <c r="S130" s="10" t="b">
        <f>AND(TN_Liste[[#This Row],[TN ff ü20*]]="ja",TN_Liste[[#This Row],[Leiter ja/nein]]="ja")</f>
        <v>0</v>
      </c>
      <c r="T130" s="10" t="b">
        <f>AND(TN_Liste[[#This Row],[TN ff ü20*]]="ja",TN_Liste[[#This Row],[Alter]]&gt;=27,$C$4&lt;&gt;3)</f>
        <v>0</v>
      </c>
      <c r="U130" s="10" t="b">
        <f>TN_Liste[[#This Row],[Alter]]&lt;6</f>
        <v>0</v>
      </c>
      <c r="V130" s="54" t="b">
        <f>TN_Liste[[#This Row],[Art nicht 3 + Ü20 - U27 + TN ff "ja"]]</f>
        <v>0</v>
      </c>
      <c r="W130" s="242" t="b">
        <f>AND(TN_Liste[[#This Row],[Alter]]&gt;99,TN_Liste[[#This Row],[Alter]]&lt;&gt;"")</f>
        <v>0</v>
      </c>
      <c r="Y130" t="str" cm="1">
        <f t="array" ref="Y130">IFERROR(INDEX($S$4:$W$4,_xlfn.XMATCH(TRUE,S130:W130)),"")</f>
        <v/>
      </c>
    </row>
    <row r="131" spans="1:25" ht="15" customHeight="1" x14ac:dyDescent="0.25">
      <c r="A131" s="10" t="str">
        <f>IF(TN_Liste[[#This Row],[Vorname]]="","",A130+1)</f>
        <v/>
      </c>
      <c r="B131" s="44"/>
      <c r="C131" s="44"/>
      <c r="D131" s="43"/>
      <c r="E131" s="45"/>
      <c r="F131" s="46"/>
      <c r="G131" s="43"/>
      <c r="H131" s="224"/>
      <c r="I131" s="43"/>
      <c r="J131" s="43"/>
      <c r="K131" s="157" t="str">
        <f>IF(TN_Liste[[#This Row],[Geburts- datum]]="","",ROUNDDOWN(YEARFRAC(TN_Liste[[#This Row],[Geburts- datum]],$E$4),0))</f>
        <v/>
      </c>
      <c r="L131" s="54" t="str" cm="1">
        <f t="array" ref="L131">IF(TN_Liste[[#This Row],[Alter]]&lt;&gt;"",INDEX($N$4:$R$4,_xlfn.XMATCH(TRUE,N131:R131)),"")</f>
        <v/>
      </c>
      <c r="M131" s="54" t="str">
        <f>IF(TN_Liste[[#This Row],[förd.f]]=1,Deckblatt!$C$16-TN_Liste[[#This Row],[Tage abwesend]],"")</f>
        <v/>
      </c>
      <c r="N131" s="54" t="b">
        <f>TN_Liste[[#This Row],[Leiter ja/nein]]="ja"</f>
        <v>0</v>
      </c>
      <c r="O131" s="54" t="b">
        <f>AND($C$4&lt;&gt;3,TN_Liste[[#This Row],[Alter]]&gt;=6,TN_Liste[[#This Row],[Alter]]&lt;21)</f>
        <v>0</v>
      </c>
      <c r="P131" s="54" t="b">
        <f>AND($C$4=3,TN_Liste[[#This Row],[Alter]]&gt;=13,TN_Liste[[#This Row],[Alter]]&lt;&gt;"")</f>
        <v>0</v>
      </c>
      <c r="Q131" s="54" t="b">
        <f>AND($C$4&lt;&gt;3,TN_Liste[[#This Row],[Alter]]&gt;=21,TN_Liste[[#This Row],[Alter]]&lt;27,TN_Liste[[#This Row],[TN ff ü20*]]="ja")</f>
        <v>0</v>
      </c>
      <c r="R131" s="54" t="b">
        <f>TRUE</f>
        <v>1</v>
      </c>
      <c r="S131" s="10" t="b">
        <f>AND(TN_Liste[[#This Row],[TN ff ü20*]]="ja",TN_Liste[[#This Row],[Leiter ja/nein]]="ja")</f>
        <v>0</v>
      </c>
      <c r="T131" s="10" t="b">
        <f>AND(TN_Liste[[#This Row],[TN ff ü20*]]="ja",TN_Liste[[#This Row],[Alter]]&gt;=27,$C$4&lt;&gt;3)</f>
        <v>0</v>
      </c>
      <c r="U131" s="10" t="b">
        <f>TN_Liste[[#This Row],[Alter]]&lt;6</f>
        <v>0</v>
      </c>
      <c r="V131" s="54" t="b">
        <f>TN_Liste[[#This Row],[Art nicht 3 + Ü20 - U27 + TN ff "ja"]]</f>
        <v>0</v>
      </c>
      <c r="W131" s="242" t="b">
        <f>AND(TN_Liste[[#This Row],[Alter]]&gt;99,TN_Liste[[#This Row],[Alter]]&lt;&gt;"")</f>
        <v>0</v>
      </c>
      <c r="Y131" t="str" cm="1">
        <f t="array" ref="Y131">IFERROR(INDEX($S$4:$W$4,_xlfn.XMATCH(TRUE,S131:W131)),"")</f>
        <v/>
      </c>
    </row>
    <row r="132" spans="1:25" ht="15" customHeight="1" x14ac:dyDescent="0.25">
      <c r="A132" s="10" t="str">
        <f>IF(TN_Liste[[#This Row],[Vorname]]="","",A131+1)</f>
        <v/>
      </c>
      <c r="B132" s="44"/>
      <c r="C132" s="44"/>
      <c r="D132" s="43"/>
      <c r="E132" s="45"/>
      <c r="F132" s="46"/>
      <c r="G132" s="43"/>
      <c r="H132" s="224"/>
      <c r="I132" s="43"/>
      <c r="J132" s="43"/>
      <c r="K132" s="157" t="str">
        <f>IF(TN_Liste[[#This Row],[Geburts- datum]]="","",ROUNDDOWN(YEARFRAC(TN_Liste[[#This Row],[Geburts- datum]],$E$4),0))</f>
        <v/>
      </c>
      <c r="L132" s="54" t="str" cm="1">
        <f t="array" ref="L132">IF(TN_Liste[[#This Row],[Alter]]&lt;&gt;"",INDEX($N$4:$R$4,_xlfn.XMATCH(TRUE,N132:R132)),"")</f>
        <v/>
      </c>
      <c r="M132" s="54" t="str">
        <f>IF(TN_Liste[[#This Row],[förd.f]]=1,Deckblatt!$C$16-TN_Liste[[#This Row],[Tage abwesend]],"")</f>
        <v/>
      </c>
      <c r="N132" s="54" t="b">
        <f>TN_Liste[[#This Row],[Leiter ja/nein]]="ja"</f>
        <v>0</v>
      </c>
      <c r="O132" s="54" t="b">
        <f>AND($C$4&lt;&gt;3,TN_Liste[[#This Row],[Alter]]&gt;=6,TN_Liste[[#This Row],[Alter]]&lt;21)</f>
        <v>0</v>
      </c>
      <c r="P132" s="54" t="b">
        <f>AND($C$4=3,TN_Liste[[#This Row],[Alter]]&gt;=13,TN_Liste[[#This Row],[Alter]]&lt;&gt;"")</f>
        <v>0</v>
      </c>
      <c r="Q132" s="54" t="b">
        <f>AND($C$4&lt;&gt;3,TN_Liste[[#This Row],[Alter]]&gt;=21,TN_Liste[[#This Row],[Alter]]&lt;27,TN_Liste[[#This Row],[TN ff ü20*]]="ja")</f>
        <v>0</v>
      </c>
      <c r="R132" s="54" t="b">
        <f>TRUE</f>
        <v>1</v>
      </c>
      <c r="S132" s="10" t="b">
        <f>AND(TN_Liste[[#This Row],[TN ff ü20*]]="ja",TN_Liste[[#This Row],[Leiter ja/nein]]="ja")</f>
        <v>0</v>
      </c>
      <c r="T132" s="10" t="b">
        <f>AND(TN_Liste[[#This Row],[TN ff ü20*]]="ja",TN_Liste[[#This Row],[Alter]]&gt;=27,$C$4&lt;&gt;3)</f>
        <v>0</v>
      </c>
      <c r="U132" s="10" t="b">
        <f>TN_Liste[[#This Row],[Alter]]&lt;6</f>
        <v>0</v>
      </c>
      <c r="V132" s="54" t="b">
        <f>TN_Liste[[#This Row],[Art nicht 3 + Ü20 - U27 + TN ff "ja"]]</f>
        <v>0</v>
      </c>
      <c r="W132" s="242" t="b">
        <f>AND(TN_Liste[[#This Row],[Alter]]&gt;99,TN_Liste[[#This Row],[Alter]]&lt;&gt;"")</f>
        <v>0</v>
      </c>
      <c r="Y132" t="str" cm="1">
        <f t="array" ref="Y132">IFERROR(INDEX($S$4:$W$4,_xlfn.XMATCH(TRUE,S132:W132)),"")</f>
        <v/>
      </c>
    </row>
    <row r="133" spans="1:25" ht="15" customHeight="1" x14ac:dyDescent="0.25">
      <c r="A133" s="10" t="str">
        <f>IF(TN_Liste[[#This Row],[Vorname]]="","",A132+1)</f>
        <v/>
      </c>
      <c r="B133" s="44"/>
      <c r="C133" s="44"/>
      <c r="D133" s="43"/>
      <c r="E133" s="45"/>
      <c r="F133" s="46"/>
      <c r="G133" s="43"/>
      <c r="H133" s="224"/>
      <c r="I133" s="43"/>
      <c r="J133" s="43"/>
      <c r="K133" s="157" t="str">
        <f>IF(TN_Liste[[#This Row],[Geburts- datum]]="","",ROUNDDOWN(YEARFRAC(TN_Liste[[#This Row],[Geburts- datum]],$E$4),0))</f>
        <v/>
      </c>
      <c r="L133" s="54" t="str" cm="1">
        <f t="array" ref="L133">IF(TN_Liste[[#This Row],[Alter]]&lt;&gt;"",INDEX($N$4:$R$4,_xlfn.XMATCH(TRUE,N133:R133)),"")</f>
        <v/>
      </c>
      <c r="M133" s="54" t="str">
        <f>IF(TN_Liste[[#This Row],[förd.f]]=1,Deckblatt!$C$16-TN_Liste[[#This Row],[Tage abwesend]],"")</f>
        <v/>
      </c>
      <c r="N133" s="54" t="b">
        <f>TN_Liste[[#This Row],[Leiter ja/nein]]="ja"</f>
        <v>0</v>
      </c>
      <c r="O133" s="54" t="b">
        <f>AND($C$4&lt;&gt;3,TN_Liste[[#This Row],[Alter]]&gt;=6,TN_Liste[[#This Row],[Alter]]&lt;21)</f>
        <v>0</v>
      </c>
      <c r="P133" s="54" t="b">
        <f>AND($C$4=3,TN_Liste[[#This Row],[Alter]]&gt;=13,TN_Liste[[#This Row],[Alter]]&lt;&gt;"")</f>
        <v>0</v>
      </c>
      <c r="Q133" s="54" t="b">
        <f>AND($C$4&lt;&gt;3,TN_Liste[[#This Row],[Alter]]&gt;=21,TN_Liste[[#This Row],[Alter]]&lt;27,TN_Liste[[#This Row],[TN ff ü20*]]="ja")</f>
        <v>0</v>
      </c>
      <c r="R133" s="54" t="b">
        <f>TRUE</f>
        <v>1</v>
      </c>
      <c r="S133" s="10" t="b">
        <f>AND(TN_Liste[[#This Row],[TN ff ü20*]]="ja",TN_Liste[[#This Row],[Leiter ja/nein]]="ja")</f>
        <v>0</v>
      </c>
      <c r="T133" s="10" t="b">
        <f>AND(TN_Liste[[#This Row],[TN ff ü20*]]="ja",TN_Liste[[#This Row],[Alter]]&gt;=27,$C$4&lt;&gt;3)</f>
        <v>0</v>
      </c>
      <c r="U133" s="10" t="b">
        <f>TN_Liste[[#This Row],[Alter]]&lt;6</f>
        <v>0</v>
      </c>
      <c r="V133" s="54" t="b">
        <f>TN_Liste[[#This Row],[Art nicht 3 + Ü20 - U27 + TN ff "ja"]]</f>
        <v>0</v>
      </c>
      <c r="W133" s="242" t="b">
        <f>AND(TN_Liste[[#This Row],[Alter]]&gt;99,TN_Liste[[#This Row],[Alter]]&lt;&gt;"")</f>
        <v>0</v>
      </c>
      <c r="Y133" t="str" cm="1">
        <f t="array" ref="Y133">IFERROR(INDEX($S$4:$W$4,_xlfn.XMATCH(TRUE,S133:W133)),"")</f>
        <v/>
      </c>
    </row>
    <row r="134" spans="1:25" ht="15" customHeight="1" x14ac:dyDescent="0.25">
      <c r="A134" s="10" t="str">
        <f>IF(TN_Liste[[#This Row],[Vorname]]="","",A133+1)</f>
        <v/>
      </c>
      <c r="B134" s="44"/>
      <c r="C134" s="44"/>
      <c r="D134" s="43"/>
      <c r="E134" s="45"/>
      <c r="F134" s="46"/>
      <c r="G134" s="43"/>
      <c r="H134" s="224"/>
      <c r="I134" s="43"/>
      <c r="J134" s="43"/>
      <c r="K134" s="157" t="str">
        <f>IF(TN_Liste[[#This Row],[Geburts- datum]]="","",ROUNDDOWN(YEARFRAC(TN_Liste[[#This Row],[Geburts- datum]],$E$4),0))</f>
        <v/>
      </c>
      <c r="L134" s="54" t="str" cm="1">
        <f t="array" ref="L134">IF(TN_Liste[[#This Row],[Alter]]&lt;&gt;"",INDEX($N$4:$R$4,_xlfn.XMATCH(TRUE,N134:R134)),"")</f>
        <v/>
      </c>
      <c r="M134" s="54" t="str">
        <f>IF(TN_Liste[[#This Row],[förd.f]]=1,Deckblatt!$C$16-TN_Liste[[#This Row],[Tage abwesend]],"")</f>
        <v/>
      </c>
      <c r="N134" s="54" t="b">
        <f>TN_Liste[[#This Row],[Leiter ja/nein]]="ja"</f>
        <v>0</v>
      </c>
      <c r="O134" s="54" t="b">
        <f>AND($C$4&lt;&gt;3,TN_Liste[[#This Row],[Alter]]&gt;=6,TN_Liste[[#This Row],[Alter]]&lt;21)</f>
        <v>0</v>
      </c>
      <c r="P134" s="54" t="b">
        <f>AND($C$4=3,TN_Liste[[#This Row],[Alter]]&gt;=13,TN_Liste[[#This Row],[Alter]]&lt;&gt;"")</f>
        <v>0</v>
      </c>
      <c r="Q134" s="54" t="b">
        <f>AND($C$4&lt;&gt;3,TN_Liste[[#This Row],[Alter]]&gt;=21,TN_Liste[[#This Row],[Alter]]&lt;27,TN_Liste[[#This Row],[TN ff ü20*]]="ja")</f>
        <v>0</v>
      </c>
      <c r="R134" s="54" t="b">
        <f>TRUE</f>
        <v>1</v>
      </c>
      <c r="S134" s="10" t="b">
        <f>AND(TN_Liste[[#This Row],[TN ff ü20*]]="ja",TN_Liste[[#This Row],[Leiter ja/nein]]="ja")</f>
        <v>0</v>
      </c>
      <c r="T134" s="10" t="b">
        <f>AND(TN_Liste[[#This Row],[TN ff ü20*]]="ja",TN_Liste[[#This Row],[Alter]]&gt;=27,$C$4&lt;&gt;3)</f>
        <v>0</v>
      </c>
      <c r="U134" s="10" t="b">
        <f>TN_Liste[[#This Row],[Alter]]&lt;6</f>
        <v>0</v>
      </c>
      <c r="V134" s="54" t="b">
        <f>TN_Liste[[#This Row],[Art nicht 3 + Ü20 - U27 + TN ff "ja"]]</f>
        <v>0</v>
      </c>
      <c r="W134" s="242" t="b">
        <f>AND(TN_Liste[[#This Row],[Alter]]&gt;99,TN_Liste[[#This Row],[Alter]]&lt;&gt;"")</f>
        <v>0</v>
      </c>
      <c r="Y134" t="str" cm="1">
        <f t="array" ref="Y134">IFERROR(INDEX($S$4:$W$4,_xlfn.XMATCH(TRUE,S134:W134)),"")</f>
        <v/>
      </c>
    </row>
    <row r="135" spans="1:25" ht="15" customHeight="1" x14ac:dyDescent="0.25">
      <c r="A135" s="10" t="str">
        <f>IF(TN_Liste[[#This Row],[Vorname]]="","",A134+1)</f>
        <v/>
      </c>
      <c r="B135" s="44"/>
      <c r="C135" s="44"/>
      <c r="D135" s="43"/>
      <c r="E135" s="45"/>
      <c r="F135" s="46"/>
      <c r="G135" s="43"/>
      <c r="H135" s="224"/>
      <c r="I135" s="43"/>
      <c r="J135" s="43"/>
      <c r="K135" s="157" t="str">
        <f>IF(TN_Liste[[#This Row],[Geburts- datum]]="","",ROUNDDOWN(YEARFRAC(TN_Liste[[#This Row],[Geburts- datum]],$E$4),0))</f>
        <v/>
      </c>
      <c r="L135" s="54" t="str" cm="1">
        <f t="array" ref="L135">IF(TN_Liste[[#This Row],[Alter]]&lt;&gt;"",INDEX($N$4:$R$4,_xlfn.XMATCH(TRUE,N135:R135)),"")</f>
        <v/>
      </c>
      <c r="M135" s="54" t="str">
        <f>IF(TN_Liste[[#This Row],[förd.f]]=1,Deckblatt!$C$16-TN_Liste[[#This Row],[Tage abwesend]],"")</f>
        <v/>
      </c>
      <c r="N135" s="54" t="b">
        <f>TN_Liste[[#This Row],[Leiter ja/nein]]="ja"</f>
        <v>0</v>
      </c>
      <c r="O135" s="54" t="b">
        <f>AND($C$4&lt;&gt;3,TN_Liste[[#This Row],[Alter]]&gt;=6,TN_Liste[[#This Row],[Alter]]&lt;21)</f>
        <v>0</v>
      </c>
      <c r="P135" s="54" t="b">
        <f>AND($C$4=3,TN_Liste[[#This Row],[Alter]]&gt;=13,TN_Liste[[#This Row],[Alter]]&lt;&gt;"")</f>
        <v>0</v>
      </c>
      <c r="Q135" s="54" t="b">
        <f>AND($C$4&lt;&gt;3,TN_Liste[[#This Row],[Alter]]&gt;=21,TN_Liste[[#This Row],[Alter]]&lt;27,TN_Liste[[#This Row],[TN ff ü20*]]="ja")</f>
        <v>0</v>
      </c>
      <c r="R135" s="54" t="b">
        <f>TRUE</f>
        <v>1</v>
      </c>
      <c r="S135" s="10" t="b">
        <f>AND(TN_Liste[[#This Row],[TN ff ü20*]]="ja",TN_Liste[[#This Row],[Leiter ja/nein]]="ja")</f>
        <v>0</v>
      </c>
      <c r="T135" s="10" t="b">
        <f>AND(TN_Liste[[#This Row],[TN ff ü20*]]="ja",TN_Liste[[#This Row],[Alter]]&gt;=27,$C$4&lt;&gt;3)</f>
        <v>0</v>
      </c>
      <c r="U135" s="10" t="b">
        <f>TN_Liste[[#This Row],[Alter]]&lt;6</f>
        <v>0</v>
      </c>
      <c r="V135" s="54" t="b">
        <f>TN_Liste[[#This Row],[Art nicht 3 + Ü20 - U27 + TN ff "ja"]]</f>
        <v>0</v>
      </c>
      <c r="W135" s="242" t="b">
        <f>AND(TN_Liste[[#This Row],[Alter]]&gt;99,TN_Liste[[#This Row],[Alter]]&lt;&gt;"")</f>
        <v>0</v>
      </c>
      <c r="Y135" t="str" cm="1">
        <f t="array" ref="Y135">IFERROR(INDEX($S$4:$W$4,_xlfn.XMATCH(TRUE,S135:W135)),"")</f>
        <v/>
      </c>
    </row>
    <row r="136" spans="1:25" ht="15" customHeight="1" x14ac:dyDescent="0.25">
      <c r="A136" s="10" t="str">
        <f>IF(TN_Liste[[#This Row],[Vorname]]="","",A135+1)</f>
        <v/>
      </c>
      <c r="B136" s="44"/>
      <c r="C136" s="44"/>
      <c r="D136" s="43"/>
      <c r="E136" s="45"/>
      <c r="F136" s="46"/>
      <c r="G136" s="43"/>
      <c r="H136" s="224"/>
      <c r="I136" s="43"/>
      <c r="J136" s="43"/>
      <c r="K136" s="157" t="str">
        <f>IF(TN_Liste[[#This Row],[Geburts- datum]]="","",ROUNDDOWN(YEARFRAC(TN_Liste[[#This Row],[Geburts- datum]],$E$4),0))</f>
        <v/>
      </c>
      <c r="L136" s="54" t="str" cm="1">
        <f t="array" ref="L136">IF(TN_Liste[[#This Row],[Alter]]&lt;&gt;"",INDEX($N$4:$R$4,_xlfn.XMATCH(TRUE,N136:R136)),"")</f>
        <v/>
      </c>
      <c r="M136" s="54" t="str">
        <f>IF(TN_Liste[[#This Row],[förd.f]]=1,Deckblatt!$C$16-TN_Liste[[#This Row],[Tage abwesend]],"")</f>
        <v/>
      </c>
      <c r="N136" s="54" t="b">
        <f>TN_Liste[[#This Row],[Leiter ja/nein]]="ja"</f>
        <v>0</v>
      </c>
      <c r="O136" s="54" t="b">
        <f>AND($C$4&lt;&gt;3,TN_Liste[[#This Row],[Alter]]&gt;=6,TN_Liste[[#This Row],[Alter]]&lt;21)</f>
        <v>0</v>
      </c>
      <c r="P136" s="54" t="b">
        <f>AND($C$4=3,TN_Liste[[#This Row],[Alter]]&gt;=13,TN_Liste[[#This Row],[Alter]]&lt;&gt;"")</f>
        <v>0</v>
      </c>
      <c r="Q136" s="54" t="b">
        <f>AND($C$4&lt;&gt;3,TN_Liste[[#This Row],[Alter]]&gt;=21,TN_Liste[[#This Row],[Alter]]&lt;27,TN_Liste[[#This Row],[TN ff ü20*]]="ja")</f>
        <v>0</v>
      </c>
      <c r="R136" s="54" t="b">
        <f>TRUE</f>
        <v>1</v>
      </c>
      <c r="S136" s="10" t="b">
        <f>AND(TN_Liste[[#This Row],[TN ff ü20*]]="ja",TN_Liste[[#This Row],[Leiter ja/nein]]="ja")</f>
        <v>0</v>
      </c>
      <c r="T136" s="10" t="b">
        <f>AND(TN_Liste[[#This Row],[TN ff ü20*]]="ja",TN_Liste[[#This Row],[Alter]]&gt;=27,$C$4&lt;&gt;3)</f>
        <v>0</v>
      </c>
      <c r="U136" s="10" t="b">
        <f>TN_Liste[[#This Row],[Alter]]&lt;6</f>
        <v>0</v>
      </c>
      <c r="V136" s="54" t="b">
        <f>TN_Liste[[#This Row],[Art nicht 3 + Ü20 - U27 + TN ff "ja"]]</f>
        <v>0</v>
      </c>
      <c r="W136" s="242" t="b">
        <f>AND(TN_Liste[[#This Row],[Alter]]&gt;99,TN_Liste[[#This Row],[Alter]]&lt;&gt;"")</f>
        <v>0</v>
      </c>
      <c r="Y136" t="str" cm="1">
        <f t="array" ref="Y136">IFERROR(INDEX($S$4:$W$4,_xlfn.XMATCH(TRUE,S136:W136)),"")</f>
        <v/>
      </c>
    </row>
    <row r="137" spans="1:25" ht="15" customHeight="1" x14ac:dyDescent="0.25">
      <c r="A137" s="10"/>
      <c r="B137" s="44"/>
      <c r="C137" s="44"/>
      <c r="D137" s="43"/>
      <c r="E137" s="45"/>
      <c r="F137" s="46"/>
      <c r="G137" s="43"/>
      <c r="H137" s="224"/>
      <c r="I137" s="43"/>
      <c r="J137" s="43"/>
      <c r="K137" s="157" t="str">
        <f>IF(TN_Liste[[#This Row],[Geburts- datum]]="","",ROUNDDOWN(YEARFRAC(TN_Liste[[#This Row],[Geburts- datum]],$E$4),0))</f>
        <v/>
      </c>
      <c r="L137" s="54" t="str" cm="1">
        <f t="array" ref="L137">IF(TN_Liste[[#This Row],[Alter]]&lt;&gt;"",INDEX($N$4:$R$4,_xlfn.XMATCH(TRUE,N137:R137)),"")</f>
        <v/>
      </c>
      <c r="M137" s="54" t="str">
        <f>IF(TN_Liste[[#This Row],[förd.f]]=1,Deckblatt!$C$16-TN_Liste[[#This Row],[Tage abwesend]],"")</f>
        <v/>
      </c>
      <c r="N137" s="54" t="b">
        <f>TN_Liste[[#This Row],[Leiter ja/nein]]="ja"</f>
        <v>0</v>
      </c>
      <c r="O137" s="54" t="b">
        <f>AND($C$4&lt;&gt;3,TN_Liste[[#This Row],[Alter]]&gt;=6,TN_Liste[[#This Row],[Alter]]&lt;21)</f>
        <v>0</v>
      </c>
      <c r="P137" s="54" t="b">
        <f>AND($C$4=3,TN_Liste[[#This Row],[Alter]]&gt;=13,TN_Liste[[#This Row],[Alter]]&lt;&gt;"")</f>
        <v>0</v>
      </c>
      <c r="Q137" s="54" t="b">
        <f>AND($C$4&lt;&gt;3,TN_Liste[[#This Row],[Alter]]&gt;=21,TN_Liste[[#This Row],[Alter]]&lt;27,TN_Liste[[#This Row],[TN ff ü20*]]="ja")</f>
        <v>0</v>
      </c>
      <c r="R137" s="54" t="b">
        <f>TRUE</f>
        <v>1</v>
      </c>
      <c r="S137" s="10" t="b">
        <f>AND(TN_Liste[[#This Row],[TN ff ü20*]]="ja",TN_Liste[[#This Row],[Leiter ja/nein]]="ja")</f>
        <v>0</v>
      </c>
      <c r="T137" s="10" t="b">
        <f>AND(TN_Liste[[#This Row],[TN ff ü20*]]="ja",TN_Liste[[#This Row],[Alter]]&gt;=27,$C$4&lt;&gt;3)</f>
        <v>0</v>
      </c>
      <c r="U137" s="10" t="b">
        <f>TN_Liste[[#This Row],[Alter]]&lt;6</f>
        <v>0</v>
      </c>
      <c r="V137" s="54" t="b">
        <f>TN_Liste[[#This Row],[Art nicht 3 + Ü20 - U27 + TN ff "ja"]]</f>
        <v>0</v>
      </c>
      <c r="W137" s="242" t="b">
        <f>AND(TN_Liste[[#This Row],[Alter]]&gt;99,TN_Liste[[#This Row],[Alter]]&lt;&gt;"")</f>
        <v>0</v>
      </c>
      <c r="Y137" t="str" cm="1">
        <f t="array" ref="Y137">IFERROR(INDEX($S$4:$W$4,_xlfn.XMATCH(TRUE,S137:W137)),"")</f>
        <v/>
      </c>
    </row>
    <row r="138" spans="1:25" ht="15" customHeight="1" x14ac:dyDescent="0.25">
      <c r="A138" s="10" t="str">
        <f>IF(TN_Liste[[#This Row],[Vorname]]="","",A137+1)</f>
        <v/>
      </c>
      <c r="B138" s="44"/>
      <c r="C138" s="44"/>
      <c r="D138" s="43"/>
      <c r="E138" s="45"/>
      <c r="F138" s="46"/>
      <c r="G138" s="43"/>
      <c r="H138" s="224"/>
      <c r="I138" s="43"/>
      <c r="J138" s="43"/>
      <c r="K138" s="157" t="str">
        <f>IF(TN_Liste[[#This Row],[Geburts- datum]]="","",ROUNDDOWN(YEARFRAC(TN_Liste[[#This Row],[Geburts- datum]],$E$4),0))</f>
        <v/>
      </c>
      <c r="L138" s="54" t="str" cm="1">
        <f t="array" ref="L138">IF(TN_Liste[[#This Row],[Alter]]&lt;&gt;"",INDEX($N$4:$R$4,_xlfn.XMATCH(TRUE,N138:R138)),"")</f>
        <v/>
      </c>
      <c r="M138" s="54" t="str">
        <f>IF(TN_Liste[[#This Row],[förd.f]]=1,Deckblatt!$C$16-TN_Liste[[#This Row],[Tage abwesend]],"")</f>
        <v/>
      </c>
      <c r="N138" s="54" t="b">
        <f>TN_Liste[[#This Row],[Leiter ja/nein]]="ja"</f>
        <v>0</v>
      </c>
      <c r="O138" s="54" t="b">
        <f>AND($C$4&lt;&gt;3,TN_Liste[[#This Row],[Alter]]&gt;=6,TN_Liste[[#This Row],[Alter]]&lt;21)</f>
        <v>0</v>
      </c>
      <c r="P138" s="54" t="b">
        <f>AND($C$4=3,TN_Liste[[#This Row],[Alter]]&gt;=13,TN_Liste[[#This Row],[Alter]]&lt;&gt;"")</f>
        <v>0</v>
      </c>
      <c r="Q138" s="54" t="b">
        <f>AND($C$4&lt;&gt;3,TN_Liste[[#This Row],[Alter]]&gt;=21,TN_Liste[[#This Row],[Alter]]&lt;27,TN_Liste[[#This Row],[TN ff ü20*]]="ja")</f>
        <v>0</v>
      </c>
      <c r="R138" s="54" t="b">
        <f>TRUE</f>
        <v>1</v>
      </c>
      <c r="S138" s="10" t="b">
        <f>AND(TN_Liste[[#This Row],[TN ff ü20*]]="ja",TN_Liste[[#This Row],[Leiter ja/nein]]="ja")</f>
        <v>0</v>
      </c>
      <c r="T138" s="10" t="b">
        <f>AND(TN_Liste[[#This Row],[TN ff ü20*]]="ja",TN_Liste[[#This Row],[Alter]]&gt;=27,$C$4&lt;&gt;3)</f>
        <v>0</v>
      </c>
      <c r="U138" s="10" t="b">
        <f>TN_Liste[[#This Row],[Alter]]&lt;6</f>
        <v>0</v>
      </c>
      <c r="V138" s="54" t="b">
        <f>TN_Liste[[#This Row],[Art nicht 3 + Ü20 - U27 + TN ff "ja"]]</f>
        <v>0</v>
      </c>
      <c r="W138" s="242" t="b">
        <f>AND(TN_Liste[[#This Row],[Alter]]&gt;99,TN_Liste[[#This Row],[Alter]]&lt;&gt;"")</f>
        <v>0</v>
      </c>
      <c r="Y138" t="str" cm="1">
        <f t="array" ref="Y138">IFERROR(INDEX($S$4:$W$4,_xlfn.XMATCH(TRUE,S138:W138)),"")</f>
        <v/>
      </c>
    </row>
    <row r="139" spans="1:25" ht="15" customHeight="1" x14ac:dyDescent="0.25">
      <c r="A139" s="10" t="str">
        <f>IF(TN_Liste[[#This Row],[Vorname]]="","",A138+1)</f>
        <v/>
      </c>
      <c r="B139" s="44"/>
      <c r="C139" s="44"/>
      <c r="D139" s="43"/>
      <c r="E139" s="45"/>
      <c r="F139" s="46"/>
      <c r="G139" s="43"/>
      <c r="H139" s="224"/>
      <c r="I139" s="43"/>
      <c r="J139" s="43"/>
      <c r="K139" s="157" t="str">
        <f>IF(TN_Liste[[#This Row],[Geburts- datum]]="","",ROUNDDOWN(YEARFRAC(TN_Liste[[#This Row],[Geburts- datum]],$E$4),0))</f>
        <v/>
      </c>
      <c r="L139" s="54" t="str" cm="1">
        <f t="array" ref="L139">IF(TN_Liste[[#This Row],[Alter]]&lt;&gt;"",INDEX($N$4:$R$4,_xlfn.XMATCH(TRUE,N139:R139)),"")</f>
        <v/>
      </c>
      <c r="M139" s="54" t="str">
        <f>IF(TN_Liste[[#This Row],[förd.f]]=1,Deckblatt!$C$16-TN_Liste[[#This Row],[Tage abwesend]],"")</f>
        <v/>
      </c>
      <c r="N139" s="54" t="b">
        <f>TN_Liste[[#This Row],[Leiter ja/nein]]="ja"</f>
        <v>0</v>
      </c>
      <c r="O139" s="54" t="b">
        <f>AND($C$4&lt;&gt;3,TN_Liste[[#This Row],[Alter]]&gt;=6,TN_Liste[[#This Row],[Alter]]&lt;21)</f>
        <v>0</v>
      </c>
      <c r="P139" s="54" t="b">
        <f>AND($C$4=3,TN_Liste[[#This Row],[Alter]]&gt;=13,TN_Liste[[#This Row],[Alter]]&lt;&gt;"")</f>
        <v>0</v>
      </c>
      <c r="Q139" s="54" t="b">
        <f>AND($C$4&lt;&gt;3,TN_Liste[[#This Row],[Alter]]&gt;=21,TN_Liste[[#This Row],[Alter]]&lt;27,TN_Liste[[#This Row],[TN ff ü20*]]="ja")</f>
        <v>0</v>
      </c>
      <c r="R139" s="54" t="b">
        <f>TRUE</f>
        <v>1</v>
      </c>
      <c r="S139" s="10" t="b">
        <f>AND(TN_Liste[[#This Row],[TN ff ü20*]]="ja",TN_Liste[[#This Row],[Leiter ja/nein]]="ja")</f>
        <v>0</v>
      </c>
      <c r="T139" s="10" t="b">
        <f>AND(TN_Liste[[#This Row],[TN ff ü20*]]="ja",TN_Liste[[#This Row],[Alter]]&gt;=27,$C$4&lt;&gt;3)</f>
        <v>0</v>
      </c>
      <c r="U139" s="10" t="b">
        <f>TN_Liste[[#This Row],[Alter]]&lt;6</f>
        <v>0</v>
      </c>
      <c r="V139" s="54" t="b">
        <f>TN_Liste[[#This Row],[Art nicht 3 + Ü20 - U27 + TN ff "ja"]]</f>
        <v>0</v>
      </c>
      <c r="W139" s="242" t="b">
        <f>AND(TN_Liste[[#This Row],[Alter]]&gt;99,TN_Liste[[#This Row],[Alter]]&lt;&gt;"")</f>
        <v>0</v>
      </c>
      <c r="Y139" t="str" cm="1">
        <f t="array" ref="Y139">IFERROR(INDEX($S$4:$W$4,_xlfn.XMATCH(TRUE,S139:W139)),"")</f>
        <v/>
      </c>
    </row>
    <row r="140" spans="1:25" ht="15" customHeight="1" x14ac:dyDescent="0.25">
      <c r="A140" s="10" t="str">
        <f>IF(TN_Liste[[#This Row],[Vorname]]="","",A139+1)</f>
        <v/>
      </c>
      <c r="B140" s="44"/>
      <c r="C140" s="44"/>
      <c r="D140" s="43"/>
      <c r="E140" s="45"/>
      <c r="F140" s="46"/>
      <c r="G140" s="43"/>
      <c r="H140" s="224"/>
      <c r="I140" s="43"/>
      <c r="J140" s="43"/>
      <c r="K140" s="157" t="str">
        <f>IF(TN_Liste[[#This Row],[Geburts- datum]]="","",ROUNDDOWN(YEARFRAC(TN_Liste[[#This Row],[Geburts- datum]],$E$4),0))</f>
        <v/>
      </c>
      <c r="L140" s="54" t="str" cm="1">
        <f t="array" ref="L140">IF(TN_Liste[[#This Row],[Alter]]&lt;&gt;"",INDEX($N$4:$R$4,_xlfn.XMATCH(TRUE,N140:R140)),"")</f>
        <v/>
      </c>
      <c r="M140" s="54" t="str">
        <f>IF(TN_Liste[[#This Row],[förd.f]]=1,Deckblatt!$C$16-TN_Liste[[#This Row],[Tage abwesend]],"")</f>
        <v/>
      </c>
      <c r="N140" s="54" t="b">
        <f>TN_Liste[[#This Row],[Leiter ja/nein]]="ja"</f>
        <v>0</v>
      </c>
      <c r="O140" s="54" t="b">
        <f>AND($C$4&lt;&gt;3,TN_Liste[[#This Row],[Alter]]&gt;=6,TN_Liste[[#This Row],[Alter]]&lt;21)</f>
        <v>0</v>
      </c>
      <c r="P140" s="54" t="b">
        <f>AND($C$4=3,TN_Liste[[#This Row],[Alter]]&gt;=13,TN_Liste[[#This Row],[Alter]]&lt;&gt;"")</f>
        <v>0</v>
      </c>
      <c r="Q140" s="54" t="b">
        <f>AND($C$4&lt;&gt;3,TN_Liste[[#This Row],[Alter]]&gt;=21,TN_Liste[[#This Row],[Alter]]&lt;27,TN_Liste[[#This Row],[TN ff ü20*]]="ja")</f>
        <v>0</v>
      </c>
      <c r="R140" s="54" t="b">
        <f>TRUE</f>
        <v>1</v>
      </c>
      <c r="S140" s="10" t="b">
        <f>AND(TN_Liste[[#This Row],[TN ff ü20*]]="ja",TN_Liste[[#This Row],[Leiter ja/nein]]="ja")</f>
        <v>0</v>
      </c>
      <c r="T140" s="10" t="b">
        <f>AND(TN_Liste[[#This Row],[TN ff ü20*]]="ja",TN_Liste[[#This Row],[Alter]]&gt;=27,$C$4&lt;&gt;3)</f>
        <v>0</v>
      </c>
      <c r="U140" s="10" t="b">
        <f>TN_Liste[[#This Row],[Alter]]&lt;6</f>
        <v>0</v>
      </c>
      <c r="V140" s="54" t="b">
        <f>TN_Liste[[#This Row],[Art nicht 3 + Ü20 - U27 + TN ff "ja"]]</f>
        <v>0</v>
      </c>
      <c r="W140" s="242" t="b">
        <f>AND(TN_Liste[[#This Row],[Alter]]&gt;99,TN_Liste[[#This Row],[Alter]]&lt;&gt;"")</f>
        <v>0</v>
      </c>
      <c r="Y140" t="str" cm="1">
        <f t="array" ref="Y140">IFERROR(INDEX($S$4:$W$4,_xlfn.XMATCH(TRUE,S140:W140)),"")</f>
        <v/>
      </c>
    </row>
    <row r="141" spans="1:25" ht="15" customHeight="1" x14ac:dyDescent="0.25">
      <c r="A141" s="10" t="str">
        <f>IF(TN_Liste[[#This Row],[Vorname]]="","",A140+1)</f>
        <v/>
      </c>
      <c r="B141" s="44"/>
      <c r="C141" s="44"/>
      <c r="D141" s="43"/>
      <c r="E141" s="45"/>
      <c r="F141" s="46"/>
      <c r="G141" s="43"/>
      <c r="H141" s="224"/>
      <c r="I141" s="43"/>
      <c r="J141" s="43"/>
      <c r="K141" s="157" t="str">
        <f>IF(TN_Liste[[#This Row],[Geburts- datum]]="","",ROUNDDOWN(YEARFRAC(TN_Liste[[#This Row],[Geburts- datum]],$E$4),0))</f>
        <v/>
      </c>
      <c r="L141" s="54" t="str" cm="1">
        <f t="array" ref="L141">IF(TN_Liste[[#This Row],[Alter]]&lt;&gt;"",INDEX($N$4:$R$4,_xlfn.XMATCH(TRUE,N141:R141)),"")</f>
        <v/>
      </c>
      <c r="M141" s="54" t="str">
        <f>IF(TN_Liste[[#This Row],[förd.f]]=1,Deckblatt!$C$16-TN_Liste[[#This Row],[Tage abwesend]],"")</f>
        <v/>
      </c>
      <c r="N141" s="54" t="b">
        <f>TN_Liste[[#This Row],[Leiter ja/nein]]="ja"</f>
        <v>0</v>
      </c>
      <c r="O141" s="54" t="b">
        <f>AND($C$4&lt;&gt;3,TN_Liste[[#This Row],[Alter]]&gt;=6,TN_Liste[[#This Row],[Alter]]&lt;21)</f>
        <v>0</v>
      </c>
      <c r="P141" s="54" t="b">
        <f>AND($C$4=3,TN_Liste[[#This Row],[Alter]]&gt;=13,TN_Liste[[#This Row],[Alter]]&lt;&gt;"")</f>
        <v>0</v>
      </c>
      <c r="Q141" s="54" t="b">
        <f>AND($C$4&lt;&gt;3,TN_Liste[[#This Row],[Alter]]&gt;=21,TN_Liste[[#This Row],[Alter]]&lt;27,TN_Liste[[#This Row],[TN ff ü20*]]="ja")</f>
        <v>0</v>
      </c>
      <c r="R141" s="54" t="b">
        <f>TRUE</f>
        <v>1</v>
      </c>
      <c r="S141" s="10" t="b">
        <f>AND(TN_Liste[[#This Row],[TN ff ü20*]]="ja",TN_Liste[[#This Row],[Leiter ja/nein]]="ja")</f>
        <v>0</v>
      </c>
      <c r="T141" s="10" t="b">
        <f>AND(TN_Liste[[#This Row],[TN ff ü20*]]="ja",TN_Liste[[#This Row],[Alter]]&gt;=27,$C$4&lt;&gt;3)</f>
        <v>0</v>
      </c>
      <c r="U141" s="10" t="b">
        <f>TN_Liste[[#This Row],[Alter]]&lt;6</f>
        <v>0</v>
      </c>
      <c r="V141" s="54" t="b">
        <f>TN_Liste[[#This Row],[Art nicht 3 + Ü20 - U27 + TN ff "ja"]]</f>
        <v>0</v>
      </c>
      <c r="W141" s="242" t="b">
        <f>AND(TN_Liste[[#This Row],[Alter]]&gt;99,TN_Liste[[#This Row],[Alter]]&lt;&gt;"")</f>
        <v>0</v>
      </c>
      <c r="Y141" t="str" cm="1">
        <f t="array" ref="Y141">IFERROR(INDEX($S$4:$W$4,_xlfn.XMATCH(TRUE,S141:W141)),"")</f>
        <v/>
      </c>
    </row>
    <row r="142" spans="1:25" ht="15" customHeight="1" x14ac:dyDescent="0.25">
      <c r="A142" s="10" t="str">
        <f>IF(TN_Liste[[#This Row],[Vorname]]="","",A141+1)</f>
        <v/>
      </c>
      <c r="B142" s="44"/>
      <c r="C142" s="44"/>
      <c r="D142" s="43"/>
      <c r="E142" s="45"/>
      <c r="F142" s="46"/>
      <c r="G142" s="43"/>
      <c r="H142" s="224"/>
      <c r="I142" s="43"/>
      <c r="J142" s="43"/>
      <c r="K142" s="157" t="str">
        <f>IF(TN_Liste[[#This Row],[Geburts- datum]]="","",ROUNDDOWN(YEARFRAC(TN_Liste[[#This Row],[Geburts- datum]],$E$4),0))</f>
        <v/>
      </c>
      <c r="L142" s="54" t="str" cm="1">
        <f t="array" ref="L142">IF(TN_Liste[[#This Row],[Alter]]&lt;&gt;"",INDEX($N$4:$R$4,_xlfn.XMATCH(TRUE,N142:R142)),"")</f>
        <v/>
      </c>
      <c r="M142" s="54" t="str">
        <f>IF(TN_Liste[[#This Row],[förd.f]]=1,Deckblatt!$C$16-TN_Liste[[#This Row],[Tage abwesend]],"")</f>
        <v/>
      </c>
      <c r="N142" s="54" t="b">
        <f>TN_Liste[[#This Row],[Leiter ja/nein]]="ja"</f>
        <v>0</v>
      </c>
      <c r="O142" s="54" t="b">
        <f>AND($C$4&lt;&gt;3,TN_Liste[[#This Row],[Alter]]&gt;=6,TN_Liste[[#This Row],[Alter]]&lt;21)</f>
        <v>0</v>
      </c>
      <c r="P142" s="54" t="b">
        <f>AND($C$4=3,TN_Liste[[#This Row],[Alter]]&gt;=13,TN_Liste[[#This Row],[Alter]]&lt;&gt;"")</f>
        <v>0</v>
      </c>
      <c r="Q142" s="54" t="b">
        <f>AND($C$4&lt;&gt;3,TN_Liste[[#This Row],[Alter]]&gt;=21,TN_Liste[[#This Row],[Alter]]&lt;27,TN_Liste[[#This Row],[TN ff ü20*]]="ja")</f>
        <v>0</v>
      </c>
      <c r="R142" s="54" t="b">
        <f>TRUE</f>
        <v>1</v>
      </c>
      <c r="S142" s="10" t="b">
        <f>AND(TN_Liste[[#This Row],[TN ff ü20*]]="ja",TN_Liste[[#This Row],[Leiter ja/nein]]="ja")</f>
        <v>0</v>
      </c>
      <c r="T142" s="10" t="b">
        <f>AND(TN_Liste[[#This Row],[TN ff ü20*]]="ja",TN_Liste[[#This Row],[Alter]]&gt;=27,$C$4&lt;&gt;3)</f>
        <v>0</v>
      </c>
      <c r="U142" s="10" t="b">
        <f>TN_Liste[[#This Row],[Alter]]&lt;6</f>
        <v>0</v>
      </c>
      <c r="V142" s="54" t="b">
        <f>TN_Liste[[#This Row],[Art nicht 3 + Ü20 - U27 + TN ff "ja"]]</f>
        <v>0</v>
      </c>
      <c r="W142" s="242" t="b">
        <f>AND(TN_Liste[[#This Row],[Alter]]&gt;99,TN_Liste[[#This Row],[Alter]]&lt;&gt;"")</f>
        <v>0</v>
      </c>
      <c r="Y142" t="str" cm="1">
        <f t="array" ref="Y142">IFERROR(INDEX($S$4:$W$4,_xlfn.XMATCH(TRUE,S142:W142)),"")</f>
        <v/>
      </c>
    </row>
    <row r="143" spans="1:25" ht="15" customHeight="1" x14ac:dyDescent="0.25">
      <c r="A143" s="10" t="str">
        <f>IF(TN_Liste[[#This Row],[Vorname]]="","",A142+1)</f>
        <v/>
      </c>
      <c r="B143" s="44"/>
      <c r="C143" s="44"/>
      <c r="D143" s="43"/>
      <c r="E143" s="45"/>
      <c r="F143" s="46"/>
      <c r="G143" s="43"/>
      <c r="H143" s="224"/>
      <c r="I143" s="43"/>
      <c r="J143" s="43"/>
      <c r="K143" s="157" t="str">
        <f>IF(TN_Liste[[#This Row],[Geburts- datum]]="","",ROUNDDOWN(YEARFRAC(TN_Liste[[#This Row],[Geburts- datum]],$E$4),0))</f>
        <v/>
      </c>
      <c r="L143" s="54" t="str" cm="1">
        <f t="array" ref="L143">IF(TN_Liste[[#This Row],[Alter]]&lt;&gt;"",INDEX($N$4:$R$4,_xlfn.XMATCH(TRUE,N143:R143)),"")</f>
        <v/>
      </c>
      <c r="M143" s="54" t="str">
        <f>IF(TN_Liste[[#This Row],[förd.f]]=1,Deckblatt!$C$16-TN_Liste[[#This Row],[Tage abwesend]],"")</f>
        <v/>
      </c>
      <c r="N143" s="54" t="b">
        <f>TN_Liste[[#This Row],[Leiter ja/nein]]="ja"</f>
        <v>0</v>
      </c>
      <c r="O143" s="54" t="b">
        <f>AND($C$4&lt;&gt;3,TN_Liste[[#This Row],[Alter]]&gt;=6,TN_Liste[[#This Row],[Alter]]&lt;21)</f>
        <v>0</v>
      </c>
      <c r="P143" s="54" t="b">
        <f>AND($C$4=3,TN_Liste[[#This Row],[Alter]]&gt;=13,TN_Liste[[#This Row],[Alter]]&lt;&gt;"")</f>
        <v>0</v>
      </c>
      <c r="Q143" s="54" t="b">
        <f>AND($C$4&lt;&gt;3,TN_Liste[[#This Row],[Alter]]&gt;=21,TN_Liste[[#This Row],[Alter]]&lt;27,TN_Liste[[#This Row],[TN ff ü20*]]="ja")</f>
        <v>0</v>
      </c>
      <c r="R143" s="54" t="b">
        <f>TRUE</f>
        <v>1</v>
      </c>
      <c r="S143" s="10" t="b">
        <f>AND(TN_Liste[[#This Row],[TN ff ü20*]]="ja",TN_Liste[[#This Row],[Leiter ja/nein]]="ja")</f>
        <v>0</v>
      </c>
      <c r="T143" s="10" t="b">
        <f>AND(TN_Liste[[#This Row],[TN ff ü20*]]="ja",TN_Liste[[#This Row],[Alter]]&gt;=27,$C$4&lt;&gt;3)</f>
        <v>0</v>
      </c>
      <c r="U143" s="10" t="b">
        <f>TN_Liste[[#This Row],[Alter]]&lt;6</f>
        <v>0</v>
      </c>
      <c r="V143" s="54" t="b">
        <f>TN_Liste[[#This Row],[Art nicht 3 + Ü20 - U27 + TN ff "ja"]]</f>
        <v>0</v>
      </c>
      <c r="W143" s="242" t="b">
        <f>AND(TN_Liste[[#This Row],[Alter]]&gt;99,TN_Liste[[#This Row],[Alter]]&lt;&gt;"")</f>
        <v>0</v>
      </c>
      <c r="Y143" t="str" cm="1">
        <f t="array" ref="Y143">IFERROR(INDEX($S$4:$W$4,_xlfn.XMATCH(TRUE,S143:W143)),"")</f>
        <v/>
      </c>
    </row>
    <row r="144" spans="1:25" ht="15" customHeight="1" x14ac:dyDescent="0.25">
      <c r="A144" s="10" t="str">
        <f>IF(TN_Liste[[#This Row],[Vorname]]="","",A143+1)</f>
        <v/>
      </c>
      <c r="B144" s="44"/>
      <c r="C144" s="44"/>
      <c r="D144" s="43"/>
      <c r="E144" s="45"/>
      <c r="F144" s="46"/>
      <c r="G144" s="43"/>
      <c r="H144" s="224"/>
      <c r="I144" s="43"/>
      <c r="J144" s="43"/>
      <c r="K144" s="157" t="str">
        <f>IF(TN_Liste[[#This Row],[Geburts- datum]]="","",ROUNDDOWN(YEARFRAC(TN_Liste[[#This Row],[Geburts- datum]],$E$4),0))</f>
        <v/>
      </c>
      <c r="L144" s="54" t="str" cm="1">
        <f t="array" ref="L144">IF(TN_Liste[[#This Row],[Alter]]&lt;&gt;"",INDEX($N$4:$R$4,_xlfn.XMATCH(TRUE,N144:R144)),"")</f>
        <v/>
      </c>
      <c r="M144" s="54" t="str">
        <f>IF(TN_Liste[[#This Row],[förd.f]]=1,Deckblatt!$C$16-TN_Liste[[#This Row],[Tage abwesend]],"")</f>
        <v/>
      </c>
      <c r="N144" s="54" t="b">
        <f>TN_Liste[[#This Row],[Leiter ja/nein]]="ja"</f>
        <v>0</v>
      </c>
      <c r="O144" s="54" t="b">
        <f>AND($C$4&lt;&gt;3,TN_Liste[[#This Row],[Alter]]&gt;=6,TN_Liste[[#This Row],[Alter]]&lt;21)</f>
        <v>0</v>
      </c>
      <c r="P144" s="54" t="b">
        <f>AND($C$4=3,TN_Liste[[#This Row],[Alter]]&gt;=13,TN_Liste[[#This Row],[Alter]]&lt;&gt;"")</f>
        <v>0</v>
      </c>
      <c r="Q144" s="54" t="b">
        <f>AND($C$4&lt;&gt;3,TN_Liste[[#This Row],[Alter]]&gt;=21,TN_Liste[[#This Row],[Alter]]&lt;27,TN_Liste[[#This Row],[TN ff ü20*]]="ja")</f>
        <v>0</v>
      </c>
      <c r="R144" s="54" t="b">
        <f>TRUE</f>
        <v>1</v>
      </c>
      <c r="S144" s="10" t="b">
        <f>AND(TN_Liste[[#This Row],[TN ff ü20*]]="ja",TN_Liste[[#This Row],[Leiter ja/nein]]="ja")</f>
        <v>0</v>
      </c>
      <c r="T144" s="10" t="b">
        <f>AND(TN_Liste[[#This Row],[TN ff ü20*]]="ja",TN_Liste[[#This Row],[Alter]]&gt;=27,$C$4&lt;&gt;3)</f>
        <v>0</v>
      </c>
      <c r="U144" s="10" t="b">
        <f>TN_Liste[[#This Row],[Alter]]&lt;6</f>
        <v>0</v>
      </c>
      <c r="V144" s="54" t="b">
        <f>TN_Liste[[#This Row],[Art nicht 3 + Ü20 - U27 + TN ff "ja"]]</f>
        <v>0</v>
      </c>
      <c r="W144" s="242" t="b">
        <f>AND(TN_Liste[[#This Row],[Alter]]&gt;99,TN_Liste[[#This Row],[Alter]]&lt;&gt;"")</f>
        <v>0</v>
      </c>
      <c r="Y144" t="str" cm="1">
        <f t="array" ref="Y144">IFERROR(INDEX($S$4:$W$4,_xlfn.XMATCH(TRUE,S144:W144)),"")</f>
        <v/>
      </c>
    </row>
    <row r="145" spans="1:25" ht="15" customHeight="1" x14ac:dyDescent="0.25">
      <c r="A145" s="10" t="str">
        <f>IF(TN_Liste[[#This Row],[Vorname]]="","",A144+1)</f>
        <v/>
      </c>
      <c r="B145" s="44"/>
      <c r="C145" s="44"/>
      <c r="D145" s="43"/>
      <c r="E145" s="45"/>
      <c r="F145" s="46"/>
      <c r="G145" s="43"/>
      <c r="H145" s="224"/>
      <c r="I145" s="43"/>
      <c r="J145" s="43"/>
      <c r="K145" s="157" t="str">
        <f>IF(TN_Liste[[#This Row],[Geburts- datum]]="","",ROUNDDOWN(YEARFRAC(TN_Liste[[#This Row],[Geburts- datum]],$E$4),0))</f>
        <v/>
      </c>
      <c r="L145" s="54" t="str" cm="1">
        <f t="array" ref="L145">IF(TN_Liste[[#This Row],[Alter]]&lt;&gt;"",INDEX($N$4:$R$4,_xlfn.XMATCH(TRUE,N145:R145)),"")</f>
        <v/>
      </c>
      <c r="M145" s="54" t="str">
        <f>IF(TN_Liste[[#This Row],[förd.f]]=1,Deckblatt!$C$16-TN_Liste[[#This Row],[Tage abwesend]],"")</f>
        <v/>
      </c>
      <c r="N145" s="54" t="b">
        <f>TN_Liste[[#This Row],[Leiter ja/nein]]="ja"</f>
        <v>0</v>
      </c>
      <c r="O145" s="54" t="b">
        <f>AND($C$4&lt;&gt;3,TN_Liste[[#This Row],[Alter]]&gt;=6,TN_Liste[[#This Row],[Alter]]&lt;21)</f>
        <v>0</v>
      </c>
      <c r="P145" s="54" t="b">
        <f>AND($C$4=3,TN_Liste[[#This Row],[Alter]]&gt;=13,TN_Liste[[#This Row],[Alter]]&lt;&gt;"")</f>
        <v>0</v>
      </c>
      <c r="Q145" s="54" t="b">
        <f>AND($C$4&lt;&gt;3,TN_Liste[[#This Row],[Alter]]&gt;=21,TN_Liste[[#This Row],[Alter]]&lt;27,TN_Liste[[#This Row],[TN ff ü20*]]="ja")</f>
        <v>0</v>
      </c>
      <c r="R145" s="54" t="b">
        <f>TRUE</f>
        <v>1</v>
      </c>
      <c r="S145" s="10" t="b">
        <f>AND(TN_Liste[[#This Row],[TN ff ü20*]]="ja",TN_Liste[[#This Row],[Leiter ja/nein]]="ja")</f>
        <v>0</v>
      </c>
      <c r="T145" s="10" t="b">
        <f>AND(TN_Liste[[#This Row],[TN ff ü20*]]="ja",TN_Liste[[#This Row],[Alter]]&gt;=27,$C$4&lt;&gt;3)</f>
        <v>0</v>
      </c>
      <c r="U145" s="10" t="b">
        <f>TN_Liste[[#This Row],[Alter]]&lt;6</f>
        <v>0</v>
      </c>
      <c r="V145" s="54" t="b">
        <f>TN_Liste[[#This Row],[Art nicht 3 + Ü20 - U27 + TN ff "ja"]]</f>
        <v>0</v>
      </c>
      <c r="W145" s="242" t="b">
        <f>AND(TN_Liste[[#This Row],[Alter]]&gt;99,TN_Liste[[#This Row],[Alter]]&lt;&gt;"")</f>
        <v>0</v>
      </c>
      <c r="Y145" t="str" cm="1">
        <f t="array" ref="Y145">IFERROR(INDEX($S$4:$W$4,_xlfn.XMATCH(TRUE,S145:W145)),"")</f>
        <v/>
      </c>
    </row>
    <row r="146" spans="1:25" ht="15" customHeight="1" x14ac:dyDescent="0.25">
      <c r="A146" s="10" t="str">
        <f>IF(TN_Liste[[#This Row],[Vorname]]="","",A145+1)</f>
        <v/>
      </c>
      <c r="B146" s="44"/>
      <c r="C146" s="44"/>
      <c r="D146" s="43"/>
      <c r="E146" s="45"/>
      <c r="F146" s="46"/>
      <c r="G146" s="43"/>
      <c r="H146" s="224"/>
      <c r="I146" s="43"/>
      <c r="J146" s="43"/>
      <c r="K146" s="157" t="str">
        <f>IF(TN_Liste[[#This Row],[Geburts- datum]]="","",ROUNDDOWN(YEARFRAC(TN_Liste[[#This Row],[Geburts- datum]],$E$4),0))</f>
        <v/>
      </c>
      <c r="L146" s="54" t="str" cm="1">
        <f t="array" ref="L146">IF(TN_Liste[[#This Row],[Alter]]&lt;&gt;"",INDEX($N$4:$R$4,_xlfn.XMATCH(TRUE,N146:R146)),"")</f>
        <v/>
      </c>
      <c r="M146" s="54" t="str">
        <f>IF(TN_Liste[[#This Row],[förd.f]]=1,Deckblatt!$C$16-TN_Liste[[#This Row],[Tage abwesend]],"")</f>
        <v/>
      </c>
      <c r="N146" s="54" t="b">
        <f>TN_Liste[[#This Row],[Leiter ja/nein]]="ja"</f>
        <v>0</v>
      </c>
      <c r="O146" s="54" t="b">
        <f>AND($C$4&lt;&gt;3,TN_Liste[[#This Row],[Alter]]&gt;=6,TN_Liste[[#This Row],[Alter]]&lt;21)</f>
        <v>0</v>
      </c>
      <c r="P146" s="54" t="b">
        <f>AND($C$4=3,TN_Liste[[#This Row],[Alter]]&gt;=13,TN_Liste[[#This Row],[Alter]]&lt;&gt;"")</f>
        <v>0</v>
      </c>
      <c r="Q146" s="54" t="b">
        <f>AND($C$4&lt;&gt;3,TN_Liste[[#This Row],[Alter]]&gt;=21,TN_Liste[[#This Row],[Alter]]&lt;27,TN_Liste[[#This Row],[TN ff ü20*]]="ja")</f>
        <v>0</v>
      </c>
      <c r="R146" s="54" t="b">
        <f>TRUE</f>
        <v>1</v>
      </c>
      <c r="S146" s="10" t="b">
        <f>AND(TN_Liste[[#This Row],[TN ff ü20*]]="ja",TN_Liste[[#This Row],[Leiter ja/nein]]="ja")</f>
        <v>0</v>
      </c>
      <c r="T146" s="10" t="b">
        <f>AND(TN_Liste[[#This Row],[TN ff ü20*]]="ja",TN_Liste[[#This Row],[Alter]]&gt;=27,$C$4&lt;&gt;3)</f>
        <v>0</v>
      </c>
      <c r="U146" s="10" t="b">
        <f>TN_Liste[[#This Row],[Alter]]&lt;6</f>
        <v>0</v>
      </c>
      <c r="V146" s="54" t="b">
        <f>TN_Liste[[#This Row],[Art nicht 3 + Ü20 - U27 + TN ff "ja"]]</f>
        <v>0</v>
      </c>
      <c r="W146" s="242" t="b">
        <f>AND(TN_Liste[[#This Row],[Alter]]&gt;99,TN_Liste[[#This Row],[Alter]]&lt;&gt;"")</f>
        <v>0</v>
      </c>
      <c r="Y146" t="str" cm="1">
        <f t="array" ref="Y146">IFERROR(INDEX($S$4:$W$4,_xlfn.XMATCH(TRUE,S146:W146)),"")</f>
        <v/>
      </c>
    </row>
    <row r="147" spans="1:25" ht="15" customHeight="1" x14ac:dyDescent="0.25">
      <c r="A147" s="10" t="str">
        <f>IF(TN_Liste[[#This Row],[Vorname]]="","",A146+1)</f>
        <v/>
      </c>
      <c r="B147" s="44"/>
      <c r="C147" s="44"/>
      <c r="D147" s="43"/>
      <c r="E147" s="45"/>
      <c r="F147" s="46"/>
      <c r="G147" s="43"/>
      <c r="H147" s="224"/>
      <c r="I147" s="43"/>
      <c r="J147" s="43"/>
      <c r="K147" s="157" t="str">
        <f>IF(TN_Liste[[#This Row],[Geburts- datum]]="","",ROUNDDOWN(YEARFRAC(TN_Liste[[#This Row],[Geburts- datum]],$E$4),0))</f>
        <v/>
      </c>
      <c r="L147" s="54" t="str" cm="1">
        <f t="array" ref="L147">IF(TN_Liste[[#This Row],[Alter]]&lt;&gt;"",INDEX($N$4:$R$4,_xlfn.XMATCH(TRUE,N147:R147)),"")</f>
        <v/>
      </c>
      <c r="M147" s="54" t="str">
        <f>IF(TN_Liste[[#This Row],[förd.f]]=1,Deckblatt!$C$16-TN_Liste[[#This Row],[Tage abwesend]],"")</f>
        <v/>
      </c>
      <c r="N147" s="54" t="b">
        <f>TN_Liste[[#This Row],[Leiter ja/nein]]="ja"</f>
        <v>0</v>
      </c>
      <c r="O147" s="54" t="b">
        <f>AND($C$4&lt;&gt;3,TN_Liste[[#This Row],[Alter]]&gt;=6,TN_Liste[[#This Row],[Alter]]&lt;21)</f>
        <v>0</v>
      </c>
      <c r="P147" s="54" t="b">
        <f>AND($C$4=3,TN_Liste[[#This Row],[Alter]]&gt;=13,TN_Liste[[#This Row],[Alter]]&lt;&gt;"")</f>
        <v>0</v>
      </c>
      <c r="Q147" s="54" t="b">
        <f>AND($C$4&lt;&gt;3,TN_Liste[[#This Row],[Alter]]&gt;=21,TN_Liste[[#This Row],[Alter]]&lt;27,TN_Liste[[#This Row],[TN ff ü20*]]="ja")</f>
        <v>0</v>
      </c>
      <c r="R147" s="54" t="b">
        <f>TRUE</f>
        <v>1</v>
      </c>
      <c r="S147" s="10" t="b">
        <f>AND(TN_Liste[[#This Row],[TN ff ü20*]]="ja",TN_Liste[[#This Row],[Leiter ja/nein]]="ja")</f>
        <v>0</v>
      </c>
      <c r="T147" s="10" t="b">
        <f>AND(TN_Liste[[#This Row],[TN ff ü20*]]="ja",TN_Liste[[#This Row],[Alter]]&gt;=27,$C$4&lt;&gt;3)</f>
        <v>0</v>
      </c>
      <c r="U147" s="10" t="b">
        <f>TN_Liste[[#This Row],[Alter]]&lt;6</f>
        <v>0</v>
      </c>
      <c r="V147" s="54" t="b">
        <f>TN_Liste[[#This Row],[Art nicht 3 + Ü20 - U27 + TN ff "ja"]]</f>
        <v>0</v>
      </c>
      <c r="W147" s="242" t="b">
        <f>AND(TN_Liste[[#This Row],[Alter]]&gt;99,TN_Liste[[#This Row],[Alter]]&lt;&gt;"")</f>
        <v>0</v>
      </c>
      <c r="Y147" t="str" cm="1">
        <f t="array" ref="Y147">IFERROR(INDEX($S$4:$W$4,_xlfn.XMATCH(TRUE,S147:W147)),"")</f>
        <v/>
      </c>
    </row>
    <row r="148" spans="1:25" ht="15" customHeight="1" x14ac:dyDescent="0.25">
      <c r="A148" s="10" t="str">
        <f>IF(TN_Liste[[#This Row],[Vorname]]="","",A147+1)</f>
        <v/>
      </c>
      <c r="B148" s="44"/>
      <c r="C148" s="44"/>
      <c r="D148" s="43"/>
      <c r="E148" s="45"/>
      <c r="F148" s="46"/>
      <c r="G148" s="43"/>
      <c r="H148" s="224"/>
      <c r="I148" s="43"/>
      <c r="J148" s="43"/>
      <c r="K148" s="157" t="str">
        <f>IF(TN_Liste[[#This Row],[Geburts- datum]]="","",ROUNDDOWN(YEARFRAC(TN_Liste[[#This Row],[Geburts- datum]],$E$4),0))</f>
        <v/>
      </c>
      <c r="L148" s="54" t="str" cm="1">
        <f t="array" ref="L148">IF(TN_Liste[[#This Row],[Alter]]&lt;&gt;"",INDEX($N$4:$R$4,_xlfn.XMATCH(TRUE,N148:R148)),"")</f>
        <v/>
      </c>
      <c r="M148" s="54" t="str">
        <f>IF(TN_Liste[[#This Row],[förd.f]]=1,Deckblatt!$C$16-TN_Liste[[#This Row],[Tage abwesend]],"")</f>
        <v/>
      </c>
      <c r="N148" s="54" t="b">
        <f>TN_Liste[[#This Row],[Leiter ja/nein]]="ja"</f>
        <v>0</v>
      </c>
      <c r="O148" s="54" t="b">
        <f>AND($C$4&lt;&gt;3,TN_Liste[[#This Row],[Alter]]&gt;=6,TN_Liste[[#This Row],[Alter]]&lt;21)</f>
        <v>0</v>
      </c>
      <c r="P148" s="54" t="b">
        <f>AND($C$4=3,TN_Liste[[#This Row],[Alter]]&gt;=13,TN_Liste[[#This Row],[Alter]]&lt;&gt;"")</f>
        <v>0</v>
      </c>
      <c r="Q148" s="54" t="b">
        <f>AND($C$4&lt;&gt;3,TN_Liste[[#This Row],[Alter]]&gt;=21,TN_Liste[[#This Row],[Alter]]&lt;27,TN_Liste[[#This Row],[TN ff ü20*]]="ja")</f>
        <v>0</v>
      </c>
      <c r="R148" s="54" t="b">
        <f>TRUE</f>
        <v>1</v>
      </c>
      <c r="S148" s="10" t="b">
        <f>AND(TN_Liste[[#This Row],[TN ff ü20*]]="ja",TN_Liste[[#This Row],[Leiter ja/nein]]="ja")</f>
        <v>0</v>
      </c>
      <c r="T148" s="10" t="b">
        <f>AND(TN_Liste[[#This Row],[TN ff ü20*]]="ja",TN_Liste[[#This Row],[Alter]]&gt;=27,$C$4&lt;&gt;3)</f>
        <v>0</v>
      </c>
      <c r="U148" s="10" t="b">
        <f>TN_Liste[[#This Row],[Alter]]&lt;6</f>
        <v>0</v>
      </c>
      <c r="V148" s="54" t="b">
        <f>TN_Liste[[#This Row],[Art nicht 3 + Ü20 - U27 + TN ff "ja"]]</f>
        <v>0</v>
      </c>
      <c r="W148" s="242" t="b">
        <f>AND(TN_Liste[[#This Row],[Alter]]&gt;99,TN_Liste[[#This Row],[Alter]]&lt;&gt;"")</f>
        <v>0</v>
      </c>
      <c r="Y148" t="str" cm="1">
        <f t="array" ref="Y148">IFERROR(INDEX($S$4:$W$4,_xlfn.XMATCH(TRUE,S148:W148)),"")</f>
        <v/>
      </c>
    </row>
    <row r="149" spans="1:25" ht="15" customHeight="1" x14ac:dyDescent="0.25">
      <c r="A149" s="10" t="str">
        <f>IF(TN_Liste[[#This Row],[Vorname]]="","",A148+1)</f>
        <v/>
      </c>
      <c r="B149" s="44"/>
      <c r="C149" s="44"/>
      <c r="D149" s="43"/>
      <c r="E149" s="45"/>
      <c r="F149" s="46"/>
      <c r="G149" s="43"/>
      <c r="H149" s="224"/>
      <c r="I149" s="43"/>
      <c r="J149" s="43"/>
      <c r="K149" s="157" t="str">
        <f>IF(TN_Liste[[#This Row],[Geburts- datum]]="","",ROUNDDOWN(YEARFRAC(TN_Liste[[#This Row],[Geburts- datum]],$E$4),0))</f>
        <v/>
      </c>
      <c r="L149" s="54" t="str" cm="1">
        <f t="array" ref="L149">IF(TN_Liste[[#This Row],[Alter]]&lt;&gt;"",INDEX($N$4:$R$4,_xlfn.XMATCH(TRUE,N149:R149)),"")</f>
        <v/>
      </c>
      <c r="M149" s="54" t="str">
        <f>IF(TN_Liste[[#This Row],[förd.f]]=1,Deckblatt!$C$16-TN_Liste[[#This Row],[Tage abwesend]],"")</f>
        <v/>
      </c>
      <c r="N149" s="54" t="b">
        <f>TN_Liste[[#This Row],[Leiter ja/nein]]="ja"</f>
        <v>0</v>
      </c>
      <c r="O149" s="54" t="b">
        <f>AND($C$4&lt;&gt;3,TN_Liste[[#This Row],[Alter]]&gt;=6,TN_Liste[[#This Row],[Alter]]&lt;21)</f>
        <v>0</v>
      </c>
      <c r="P149" s="54" t="b">
        <f>AND($C$4=3,TN_Liste[[#This Row],[Alter]]&gt;=13,TN_Liste[[#This Row],[Alter]]&lt;&gt;"")</f>
        <v>0</v>
      </c>
      <c r="Q149" s="54" t="b">
        <f>AND($C$4&lt;&gt;3,TN_Liste[[#This Row],[Alter]]&gt;=21,TN_Liste[[#This Row],[Alter]]&lt;27,TN_Liste[[#This Row],[TN ff ü20*]]="ja")</f>
        <v>0</v>
      </c>
      <c r="R149" s="54" t="b">
        <f>TRUE</f>
        <v>1</v>
      </c>
      <c r="S149" s="10" t="b">
        <f>AND(TN_Liste[[#This Row],[TN ff ü20*]]="ja",TN_Liste[[#This Row],[Leiter ja/nein]]="ja")</f>
        <v>0</v>
      </c>
      <c r="T149" s="10" t="b">
        <f>AND(TN_Liste[[#This Row],[TN ff ü20*]]="ja",TN_Liste[[#This Row],[Alter]]&gt;=27,$C$4&lt;&gt;3)</f>
        <v>0</v>
      </c>
      <c r="U149" s="10" t="b">
        <f>TN_Liste[[#This Row],[Alter]]&lt;6</f>
        <v>0</v>
      </c>
      <c r="V149" s="54" t="b">
        <f>TN_Liste[[#This Row],[Art nicht 3 + Ü20 - U27 + TN ff "ja"]]</f>
        <v>0</v>
      </c>
      <c r="W149" s="242" t="b">
        <f>AND(TN_Liste[[#This Row],[Alter]]&gt;99,TN_Liste[[#This Row],[Alter]]&lt;&gt;"")</f>
        <v>0</v>
      </c>
      <c r="Y149" t="str" cm="1">
        <f t="array" ref="Y149">IFERROR(INDEX($S$4:$W$4,_xlfn.XMATCH(TRUE,S149:W149)),"")</f>
        <v/>
      </c>
    </row>
    <row r="150" spans="1:25" ht="15" customHeight="1" x14ac:dyDescent="0.25">
      <c r="A150" s="10" t="str">
        <f>IF(TN_Liste[[#This Row],[Vorname]]="","",A149+1)</f>
        <v/>
      </c>
      <c r="B150" s="44"/>
      <c r="C150" s="44"/>
      <c r="D150" s="43"/>
      <c r="E150" s="45"/>
      <c r="F150" s="46"/>
      <c r="G150" s="43"/>
      <c r="H150" s="224"/>
      <c r="I150" s="43"/>
      <c r="J150" s="43"/>
      <c r="K150" s="157" t="str">
        <f>IF(TN_Liste[[#This Row],[Geburts- datum]]="","",ROUNDDOWN(YEARFRAC(TN_Liste[[#This Row],[Geburts- datum]],$E$4),0))</f>
        <v/>
      </c>
      <c r="L150" s="54" t="str" cm="1">
        <f t="array" ref="L150">IF(TN_Liste[[#This Row],[Alter]]&lt;&gt;"",INDEX($N$4:$R$4,_xlfn.XMATCH(TRUE,N150:R150)),"")</f>
        <v/>
      </c>
      <c r="M150" s="54" t="str">
        <f>IF(TN_Liste[[#This Row],[förd.f]]=1,Deckblatt!$C$16-TN_Liste[[#This Row],[Tage abwesend]],"")</f>
        <v/>
      </c>
      <c r="N150" s="54" t="b">
        <f>TN_Liste[[#This Row],[Leiter ja/nein]]="ja"</f>
        <v>0</v>
      </c>
      <c r="O150" s="54" t="b">
        <f>AND($C$4&lt;&gt;3,TN_Liste[[#This Row],[Alter]]&gt;=6,TN_Liste[[#This Row],[Alter]]&lt;21)</f>
        <v>0</v>
      </c>
      <c r="P150" s="54" t="b">
        <f>AND($C$4=3,TN_Liste[[#This Row],[Alter]]&gt;=13,TN_Liste[[#This Row],[Alter]]&lt;&gt;"")</f>
        <v>0</v>
      </c>
      <c r="Q150" s="54" t="b">
        <f>AND($C$4&lt;&gt;3,TN_Liste[[#This Row],[Alter]]&gt;=21,TN_Liste[[#This Row],[Alter]]&lt;27,TN_Liste[[#This Row],[TN ff ü20*]]="ja")</f>
        <v>0</v>
      </c>
      <c r="R150" s="54" t="b">
        <f>TRUE</f>
        <v>1</v>
      </c>
      <c r="S150" s="10" t="b">
        <f>AND(TN_Liste[[#This Row],[TN ff ü20*]]="ja",TN_Liste[[#This Row],[Leiter ja/nein]]="ja")</f>
        <v>0</v>
      </c>
      <c r="T150" s="10" t="b">
        <f>AND(TN_Liste[[#This Row],[TN ff ü20*]]="ja",TN_Liste[[#This Row],[Alter]]&gt;=27,$C$4&lt;&gt;3)</f>
        <v>0</v>
      </c>
      <c r="U150" s="10" t="b">
        <f>TN_Liste[[#This Row],[Alter]]&lt;6</f>
        <v>0</v>
      </c>
      <c r="V150" s="54" t="b">
        <f>TN_Liste[[#This Row],[Art nicht 3 + Ü20 - U27 + TN ff "ja"]]</f>
        <v>0</v>
      </c>
      <c r="W150" s="242" t="b">
        <f>AND(TN_Liste[[#This Row],[Alter]]&gt;99,TN_Liste[[#This Row],[Alter]]&lt;&gt;"")</f>
        <v>0</v>
      </c>
      <c r="Y150" t="str" cm="1">
        <f t="array" ref="Y150">IFERROR(INDEX($S$4:$W$4,_xlfn.XMATCH(TRUE,S150:W150)),"")</f>
        <v/>
      </c>
    </row>
    <row r="151" spans="1:25" ht="15" customHeight="1" x14ac:dyDescent="0.25">
      <c r="A151" s="10" t="str">
        <f>IF(TN_Liste[[#This Row],[Vorname]]="","",A150+1)</f>
        <v/>
      </c>
      <c r="B151" s="44"/>
      <c r="C151" s="44"/>
      <c r="D151" s="43"/>
      <c r="E151" s="45"/>
      <c r="F151" s="46"/>
      <c r="G151" s="43"/>
      <c r="H151" s="224"/>
      <c r="I151" s="43"/>
      <c r="J151" s="43"/>
      <c r="K151" s="157" t="str">
        <f>IF(TN_Liste[[#This Row],[Geburts- datum]]="","",ROUNDDOWN(YEARFRAC(TN_Liste[[#This Row],[Geburts- datum]],$E$4),0))</f>
        <v/>
      </c>
      <c r="L151" s="54" t="str" cm="1">
        <f t="array" ref="L151">IF(TN_Liste[[#This Row],[Alter]]&lt;&gt;"",INDEX($N$4:$R$4,_xlfn.XMATCH(TRUE,N151:R151)),"")</f>
        <v/>
      </c>
      <c r="M151" s="54" t="str">
        <f>IF(TN_Liste[[#This Row],[förd.f]]=1,Deckblatt!$C$16-TN_Liste[[#This Row],[Tage abwesend]],"")</f>
        <v/>
      </c>
      <c r="N151" s="54" t="b">
        <f>TN_Liste[[#This Row],[Leiter ja/nein]]="ja"</f>
        <v>0</v>
      </c>
      <c r="O151" s="54" t="b">
        <f>AND($C$4&lt;&gt;3,TN_Liste[[#This Row],[Alter]]&gt;=6,TN_Liste[[#This Row],[Alter]]&lt;21)</f>
        <v>0</v>
      </c>
      <c r="P151" s="54" t="b">
        <f>AND($C$4=3,TN_Liste[[#This Row],[Alter]]&gt;=13,TN_Liste[[#This Row],[Alter]]&lt;&gt;"")</f>
        <v>0</v>
      </c>
      <c r="Q151" s="54" t="b">
        <f>AND($C$4&lt;&gt;3,TN_Liste[[#This Row],[Alter]]&gt;=21,TN_Liste[[#This Row],[Alter]]&lt;27,TN_Liste[[#This Row],[TN ff ü20*]]="ja")</f>
        <v>0</v>
      </c>
      <c r="R151" s="54" t="b">
        <f>TRUE</f>
        <v>1</v>
      </c>
      <c r="S151" s="10" t="b">
        <f>AND(TN_Liste[[#This Row],[TN ff ü20*]]="ja",TN_Liste[[#This Row],[Leiter ja/nein]]="ja")</f>
        <v>0</v>
      </c>
      <c r="T151" s="10" t="b">
        <f>AND(TN_Liste[[#This Row],[TN ff ü20*]]="ja",TN_Liste[[#This Row],[Alter]]&gt;=27,$C$4&lt;&gt;3)</f>
        <v>0</v>
      </c>
      <c r="U151" s="10" t="b">
        <f>TN_Liste[[#This Row],[Alter]]&lt;6</f>
        <v>0</v>
      </c>
      <c r="V151" s="54" t="b">
        <f>TN_Liste[[#This Row],[Art nicht 3 + Ü20 - U27 + TN ff "ja"]]</f>
        <v>0</v>
      </c>
      <c r="W151" s="242" t="b">
        <f>AND(TN_Liste[[#This Row],[Alter]]&gt;99,TN_Liste[[#This Row],[Alter]]&lt;&gt;"")</f>
        <v>0</v>
      </c>
      <c r="Y151" t="str" cm="1">
        <f t="array" ref="Y151">IFERROR(INDEX($S$4:$W$4,_xlfn.XMATCH(TRUE,S151:W151)),"")</f>
        <v/>
      </c>
    </row>
    <row r="152" spans="1:25" ht="15" customHeight="1" x14ac:dyDescent="0.25">
      <c r="A152" s="10" t="str">
        <f>IF(TN_Liste[[#This Row],[Vorname]]="","",A151+1)</f>
        <v/>
      </c>
      <c r="B152" s="44"/>
      <c r="C152" s="44"/>
      <c r="D152" s="43"/>
      <c r="E152" s="45"/>
      <c r="F152" s="46"/>
      <c r="G152" s="43"/>
      <c r="H152" s="224"/>
      <c r="I152" s="43"/>
      <c r="J152" s="43"/>
      <c r="K152" s="157" t="str">
        <f>IF(TN_Liste[[#This Row],[Geburts- datum]]="","",ROUNDDOWN(YEARFRAC(TN_Liste[[#This Row],[Geburts- datum]],$E$4),0))</f>
        <v/>
      </c>
      <c r="L152" s="54" t="str" cm="1">
        <f t="array" ref="L152">IF(TN_Liste[[#This Row],[Alter]]&lt;&gt;"",INDEX($N$4:$R$4,_xlfn.XMATCH(TRUE,N152:R152)),"")</f>
        <v/>
      </c>
      <c r="M152" s="54" t="str">
        <f>IF(TN_Liste[[#This Row],[förd.f]]=1,Deckblatt!$C$16-TN_Liste[[#This Row],[Tage abwesend]],"")</f>
        <v/>
      </c>
      <c r="N152" s="54" t="b">
        <f>TN_Liste[[#This Row],[Leiter ja/nein]]="ja"</f>
        <v>0</v>
      </c>
      <c r="O152" s="54" t="b">
        <f>AND($C$4&lt;&gt;3,TN_Liste[[#This Row],[Alter]]&gt;=6,TN_Liste[[#This Row],[Alter]]&lt;21)</f>
        <v>0</v>
      </c>
      <c r="P152" s="54" t="b">
        <f>AND($C$4=3,TN_Liste[[#This Row],[Alter]]&gt;=13,TN_Liste[[#This Row],[Alter]]&lt;&gt;"")</f>
        <v>0</v>
      </c>
      <c r="Q152" s="54" t="b">
        <f>AND($C$4&lt;&gt;3,TN_Liste[[#This Row],[Alter]]&gt;=21,TN_Liste[[#This Row],[Alter]]&lt;27,TN_Liste[[#This Row],[TN ff ü20*]]="ja")</f>
        <v>0</v>
      </c>
      <c r="R152" s="54" t="b">
        <f>TRUE</f>
        <v>1</v>
      </c>
      <c r="S152" s="10" t="b">
        <f>AND(TN_Liste[[#This Row],[TN ff ü20*]]="ja",TN_Liste[[#This Row],[Leiter ja/nein]]="ja")</f>
        <v>0</v>
      </c>
      <c r="T152" s="10" t="b">
        <f>AND(TN_Liste[[#This Row],[TN ff ü20*]]="ja",TN_Liste[[#This Row],[Alter]]&gt;=27,$C$4&lt;&gt;3)</f>
        <v>0</v>
      </c>
      <c r="U152" s="10" t="b">
        <f>TN_Liste[[#This Row],[Alter]]&lt;6</f>
        <v>0</v>
      </c>
      <c r="V152" s="54" t="b">
        <f>TN_Liste[[#This Row],[Art nicht 3 + Ü20 - U27 + TN ff "ja"]]</f>
        <v>0</v>
      </c>
      <c r="W152" s="242" t="b">
        <f>AND(TN_Liste[[#This Row],[Alter]]&gt;99,TN_Liste[[#This Row],[Alter]]&lt;&gt;"")</f>
        <v>0</v>
      </c>
      <c r="Y152" t="str" cm="1">
        <f t="array" ref="Y152">IFERROR(INDEX($S$4:$W$4,_xlfn.XMATCH(TRUE,S152:W152)),"")</f>
        <v/>
      </c>
    </row>
    <row r="153" spans="1:25" ht="15" customHeight="1" x14ac:dyDescent="0.25">
      <c r="A153" s="10" t="str">
        <f>IF(TN_Liste[[#This Row],[Vorname]]="","",A152+1)</f>
        <v/>
      </c>
      <c r="B153" s="44"/>
      <c r="C153" s="44"/>
      <c r="D153" s="43"/>
      <c r="E153" s="45"/>
      <c r="F153" s="46"/>
      <c r="G153" s="43"/>
      <c r="H153" s="224"/>
      <c r="I153" s="43"/>
      <c r="J153" s="43"/>
      <c r="K153" s="157" t="str">
        <f>IF(TN_Liste[[#This Row],[Geburts- datum]]="","",ROUNDDOWN(YEARFRAC(TN_Liste[[#This Row],[Geburts- datum]],$E$4),0))</f>
        <v/>
      </c>
      <c r="L153" s="54" t="str" cm="1">
        <f t="array" ref="L153">IF(TN_Liste[[#This Row],[Alter]]&lt;&gt;"",INDEX($N$4:$R$4,_xlfn.XMATCH(TRUE,N153:R153)),"")</f>
        <v/>
      </c>
      <c r="M153" s="54" t="str">
        <f>IF(TN_Liste[[#This Row],[förd.f]]=1,Deckblatt!$C$16-TN_Liste[[#This Row],[Tage abwesend]],"")</f>
        <v/>
      </c>
      <c r="N153" s="54" t="b">
        <f>TN_Liste[[#This Row],[Leiter ja/nein]]="ja"</f>
        <v>0</v>
      </c>
      <c r="O153" s="54" t="b">
        <f>AND($C$4&lt;&gt;3,TN_Liste[[#This Row],[Alter]]&gt;=6,TN_Liste[[#This Row],[Alter]]&lt;21)</f>
        <v>0</v>
      </c>
      <c r="P153" s="54" t="b">
        <f>AND($C$4=3,TN_Liste[[#This Row],[Alter]]&gt;=13,TN_Liste[[#This Row],[Alter]]&lt;&gt;"")</f>
        <v>0</v>
      </c>
      <c r="Q153" s="54" t="b">
        <f>AND($C$4&lt;&gt;3,TN_Liste[[#This Row],[Alter]]&gt;=21,TN_Liste[[#This Row],[Alter]]&lt;27,TN_Liste[[#This Row],[TN ff ü20*]]="ja")</f>
        <v>0</v>
      </c>
      <c r="R153" s="54" t="b">
        <f>TRUE</f>
        <v>1</v>
      </c>
      <c r="S153" s="10" t="b">
        <f>AND(TN_Liste[[#This Row],[TN ff ü20*]]="ja",TN_Liste[[#This Row],[Leiter ja/nein]]="ja")</f>
        <v>0</v>
      </c>
      <c r="T153" s="10" t="b">
        <f>AND(TN_Liste[[#This Row],[TN ff ü20*]]="ja",TN_Liste[[#This Row],[Alter]]&gt;=27,$C$4&lt;&gt;3)</f>
        <v>0</v>
      </c>
      <c r="U153" s="10" t="b">
        <f>TN_Liste[[#This Row],[Alter]]&lt;6</f>
        <v>0</v>
      </c>
      <c r="V153" s="54" t="b">
        <f>TN_Liste[[#This Row],[Art nicht 3 + Ü20 - U27 + TN ff "ja"]]</f>
        <v>0</v>
      </c>
      <c r="W153" s="242" t="b">
        <f>AND(TN_Liste[[#This Row],[Alter]]&gt;99,TN_Liste[[#This Row],[Alter]]&lt;&gt;"")</f>
        <v>0</v>
      </c>
      <c r="Y153" t="str" cm="1">
        <f t="array" ref="Y153">IFERROR(INDEX($S$4:$W$4,_xlfn.XMATCH(TRUE,S153:W153)),"")</f>
        <v/>
      </c>
    </row>
    <row r="154" spans="1:25" ht="15" customHeight="1" x14ac:dyDescent="0.25">
      <c r="A154" s="10" t="str">
        <f>IF(TN_Liste[[#This Row],[Vorname]]="","",A153+1)</f>
        <v/>
      </c>
      <c r="B154" s="44"/>
      <c r="C154" s="44"/>
      <c r="D154" s="43"/>
      <c r="E154" s="45"/>
      <c r="F154" s="46"/>
      <c r="G154" s="43"/>
      <c r="H154" s="224"/>
      <c r="I154" s="43"/>
      <c r="J154" s="43"/>
      <c r="K154" s="157" t="str">
        <f>IF(TN_Liste[[#This Row],[Geburts- datum]]="","",ROUNDDOWN(YEARFRAC(TN_Liste[[#This Row],[Geburts- datum]],$E$4),0))</f>
        <v/>
      </c>
      <c r="L154" s="54" t="str" cm="1">
        <f t="array" ref="L154">IF(TN_Liste[[#This Row],[Alter]]&lt;&gt;"",INDEX($N$4:$R$4,_xlfn.XMATCH(TRUE,N154:R154)),"")</f>
        <v/>
      </c>
      <c r="M154" s="54" t="str">
        <f>IF(TN_Liste[[#This Row],[förd.f]]=1,Deckblatt!$C$16-TN_Liste[[#This Row],[Tage abwesend]],"")</f>
        <v/>
      </c>
      <c r="N154" s="54" t="b">
        <f>TN_Liste[[#This Row],[Leiter ja/nein]]="ja"</f>
        <v>0</v>
      </c>
      <c r="O154" s="54" t="b">
        <f>AND($C$4&lt;&gt;3,TN_Liste[[#This Row],[Alter]]&gt;=6,TN_Liste[[#This Row],[Alter]]&lt;21)</f>
        <v>0</v>
      </c>
      <c r="P154" s="54" t="b">
        <f>AND($C$4=3,TN_Liste[[#This Row],[Alter]]&gt;=13,TN_Liste[[#This Row],[Alter]]&lt;&gt;"")</f>
        <v>0</v>
      </c>
      <c r="Q154" s="54" t="b">
        <f>AND($C$4&lt;&gt;3,TN_Liste[[#This Row],[Alter]]&gt;=21,TN_Liste[[#This Row],[Alter]]&lt;27,TN_Liste[[#This Row],[TN ff ü20*]]="ja")</f>
        <v>0</v>
      </c>
      <c r="R154" s="54" t="b">
        <f>TRUE</f>
        <v>1</v>
      </c>
      <c r="S154" s="10" t="b">
        <f>AND(TN_Liste[[#This Row],[TN ff ü20*]]="ja",TN_Liste[[#This Row],[Leiter ja/nein]]="ja")</f>
        <v>0</v>
      </c>
      <c r="T154" s="10" t="b">
        <f>AND(TN_Liste[[#This Row],[TN ff ü20*]]="ja",TN_Liste[[#This Row],[Alter]]&gt;=27,$C$4&lt;&gt;3)</f>
        <v>0</v>
      </c>
      <c r="U154" s="10" t="b">
        <f>TN_Liste[[#This Row],[Alter]]&lt;6</f>
        <v>0</v>
      </c>
      <c r="V154" s="54" t="b">
        <f>TN_Liste[[#This Row],[Art nicht 3 + Ü20 - U27 + TN ff "ja"]]</f>
        <v>0</v>
      </c>
      <c r="W154" s="242" t="b">
        <f>AND(TN_Liste[[#This Row],[Alter]]&gt;99,TN_Liste[[#This Row],[Alter]]&lt;&gt;"")</f>
        <v>0</v>
      </c>
      <c r="Y154" t="str" cm="1">
        <f t="array" ref="Y154">IFERROR(INDEX($S$4:$W$4,_xlfn.XMATCH(TRUE,S154:W154)),"")</f>
        <v/>
      </c>
    </row>
    <row r="155" spans="1:25" ht="15" customHeight="1" x14ac:dyDescent="0.25">
      <c r="A155" s="10" t="str">
        <f>IF(TN_Liste[[#This Row],[Vorname]]="","",A154+1)</f>
        <v/>
      </c>
      <c r="B155" s="44"/>
      <c r="C155" s="44"/>
      <c r="D155" s="43"/>
      <c r="E155" s="45"/>
      <c r="F155" s="46"/>
      <c r="G155" s="43"/>
      <c r="H155" s="224"/>
      <c r="I155" s="43"/>
      <c r="J155" s="43"/>
      <c r="K155" s="157" t="str">
        <f>IF(TN_Liste[[#This Row],[Geburts- datum]]="","",ROUNDDOWN(YEARFRAC(TN_Liste[[#This Row],[Geburts- datum]],$E$4),0))</f>
        <v/>
      </c>
      <c r="L155" s="54" t="str" cm="1">
        <f t="array" ref="L155">IF(TN_Liste[[#This Row],[Alter]]&lt;&gt;"",INDEX($N$4:$R$4,_xlfn.XMATCH(TRUE,N155:R155)),"")</f>
        <v/>
      </c>
      <c r="M155" s="54" t="str">
        <f>IF(TN_Liste[[#This Row],[förd.f]]=1,Deckblatt!$C$16-TN_Liste[[#This Row],[Tage abwesend]],"")</f>
        <v/>
      </c>
      <c r="N155" s="54" t="b">
        <f>TN_Liste[[#This Row],[Leiter ja/nein]]="ja"</f>
        <v>0</v>
      </c>
      <c r="O155" s="54" t="b">
        <f>AND($C$4&lt;&gt;3,TN_Liste[[#This Row],[Alter]]&gt;=6,TN_Liste[[#This Row],[Alter]]&lt;21)</f>
        <v>0</v>
      </c>
      <c r="P155" s="54" t="b">
        <f>AND($C$4=3,TN_Liste[[#This Row],[Alter]]&gt;=13,TN_Liste[[#This Row],[Alter]]&lt;&gt;"")</f>
        <v>0</v>
      </c>
      <c r="Q155" s="54" t="b">
        <f>AND($C$4&lt;&gt;3,TN_Liste[[#This Row],[Alter]]&gt;=21,TN_Liste[[#This Row],[Alter]]&lt;27,TN_Liste[[#This Row],[TN ff ü20*]]="ja")</f>
        <v>0</v>
      </c>
      <c r="R155" s="54" t="b">
        <f>TRUE</f>
        <v>1</v>
      </c>
      <c r="S155" s="10" t="b">
        <f>AND(TN_Liste[[#This Row],[TN ff ü20*]]="ja",TN_Liste[[#This Row],[Leiter ja/nein]]="ja")</f>
        <v>0</v>
      </c>
      <c r="T155" s="10" t="b">
        <f>AND(TN_Liste[[#This Row],[TN ff ü20*]]="ja",TN_Liste[[#This Row],[Alter]]&gt;=27,$C$4&lt;&gt;3)</f>
        <v>0</v>
      </c>
      <c r="U155" s="10" t="b">
        <f>TN_Liste[[#This Row],[Alter]]&lt;6</f>
        <v>0</v>
      </c>
      <c r="V155" s="54" t="b">
        <f>TN_Liste[[#This Row],[Art nicht 3 + Ü20 - U27 + TN ff "ja"]]</f>
        <v>0</v>
      </c>
      <c r="W155" s="242" t="b">
        <f>AND(TN_Liste[[#This Row],[Alter]]&gt;99,TN_Liste[[#This Row],[Alter]]&lt;&gt;"")</f>
        <v>0</v>
      </c>
      <c r="Y155" t="str" cm="1">
        <f t="array" ref="Y155">IFERROR(INDEX($S$4:$W$4,_xlfn.XMATCH(TRUE,S155:W155)),"")</f>
        <v/>
      </c>
    </row>
    <row r="156" spans="1:25" ht="15" customHeight="1" x14ac:dyDescent="0.25">
      <c r="A156" s="10" t="str">
        <f>IF(TN_Liste[[#This Row],[Vorname]]="","",A155+1)</f>
        <v/>
      </c>
      <c r="B156" s="44"/>
      <c r="C156" s="44"/>
      <c r="D156" s="43"/>
      <c r="E156" s="45"/>
      <c r="F156" s="46"/>
      <c r="G156" s="43"/>
      <c r="H156" s="224"/>
      <c r="I156" s="43"/>
      <c r="J156" s="43"/>
      <c r="K156" s="157" t="str">
        <f>IF(TN_Liste[[#This Row],[Geburts- datum]]="","",ROUNDDOWN(YEARFRAC(TN_Liste[[#This Row],[Geburts- datum]],$E$4),0))</f>
        <v/>
      </c>
      <c r="L156" s="54" t="str" cm="1">
        <f t="array" ref="L156">IF(TN_Liste[[#This Row],[Alter]]&lt;&gt;"",INDEX($N$4:$R$4,_xlfn.XMATCH(TRUE,N156:R156)),"")</f>
        <v/>
      </c>
      <c r="M156" s="54" t="str">
        <f>IF(TN_Liste[[#This Row],[förd.f]]=1,Deckblatt!$C$16-TN_Liste[[#This Row],[Tage abwesend]],"")</f>
        <v/>
      </c>
      <c r="N156" s="54" t="b">
        <f>TN_Liste[[#This Row],[Leiter ja/nein]]="ja"</f>
        <v>0</v>
      </c>
      <c r="O156" s="54" t="b">
        <f>AND($C$4&lt;&gt;3,TN_Liste[[#This Row],[Alter]]&gt;=6,TN_Liste[[#This Row],[Alter]]&lt;21)</f>
        <v>0</v>
      </c>
      <c r="P156" s="54" t="b">
        <f>AND($C$4=3,TN_Liste[[#This Row],[Alter]]&gt;=13,TN_Liste[[#This Row],[Alter]]&lt;&gt;"")</f>
        <v>0</v>
      </c>
      <c r="Q156" s="54" t="b">
        <f>AND($C$4&lt;&gt;3,TN_Liste[[#This Row],[Alter]]&gt;=21,TN_Liste[[#This Row],[Alter]]&lt;27,TN_Liste[[#This Row],[TN ff ü20*]]="ja")</f>
        <v>0</v>
      </c>
      <c r="R156" s="54" t="b">
        <f>TRUE</f>
        <v>1</v>
      </c>
      <c r="S156" s="10" t="b">
        <f>AND(TN_Liste[[#This Row],[TN ff ü20*]]="ja",TN_Liste[[#This Row],[Leiter ja/nein]]="ja")</f>
        <v>0</v>
      </c>
      <c r="T156" s="10" t="b">
        <f>AND(TN_Liste[[#This Row],[TN ff ü20*]]="ja",TN_Liste[[#This Row],[Alter]]&gt;=27,$C$4&lt;&gt;3)</f>
        <v>0</v>
      </c>
      <c r="U156" s="10" t="b">
        <f>TN_Liste[[#This Row],[Alter]]&lt;6</f>
        <v>0</v>
      </c>
      <c r="V156" s="54" t="b">
        <f>TN_Liste[[#This Row],[Art nicht 3 + Ü20 - U27 + TN ff "ja"]]</f>
        <v>0</v>
      </c>
      <c r="W156" s="242" t="b">
        <f>AND(TN_Liste[[#This Row],[Alter]]&gt;99,TN_Liste[[#This Row],[Alter]]&lt;&gt;"")</f>
        <v>0</v>
      </c>
      <c r="Y156" t="str" cm="1">
        <f t="array" ref="Y156">IFERROR(INDEX($S$4:$W$4,_xlfn.XMATCH(TRUE,S156:W156)),"")</f>
        <v/>
      </c>
    </row>
    <row r="157" spans="1:25" ht="15" customHeight="1" x14ac:dyDescent="0.25">
      <c r="A157" s="10" t="str">
        <f>IF(TN_Liste[[#This Row],[Vorname]]="","",A156+1)</f>
        <v/>
      </c>
      <c r="B157" s="44"/>
      <c r="C157" s="44"/>
      <c r="D157" s="43"/>
      <c r="E157" s="45"/>
      <c r="F157" s="46"/>
      <c r="G157" s="43"/>
      <c r="H157" s="224"/>
      <c r="I157" s="43"/>
      <c r="J157" s="43"/>
      <c r="K157" s="157" t="str">
        <f>IF(TN_Liste[[#This Row],[Geburts- datum]]="","",ROUNDDOWN(YEARFRAC(TN_Liste[[#This Row],[Geburts- datum]],$E$4),0))</f>
        <v/>
      </c>
      <c r="L157" s="54" t="str" cm="1">
        <f t="array" ref="L157">IF(TN_Liste[[#This Row],[Alter]]&lt;&gt;"",INDEX($N$4:$R$4,_xlfn.XMATCH(TRUE,N157:R157)),"")</f>
        <v/>
      </c>
      <c r="M157" s="54" t="str">
        <f>IF(TN_Liste[[#This Row],[förd.f]]=1,Deckblatt!$C$16-TN_Liste[[#This Row],[Tage abwesend]],"")</f>
        <v/>
      </c>
      <c r="N157" s="54" t="b">
        <f>TN_Liste[[#This Row],[Leiter ja/nein]]="ja"</f>
        <v>0</v>
      </c>
      <c r="O157" s="54" t="b">
        <f>AND($C$4&lt;&gt;3,TN_Liste[[#This Row],[Alter]]&gt;=6,TN_Liste[[#This Row],[Alter]]&lt;21)</f>
        <v>0</v>
      </c>
      <c r="P157" s="54" t="b">
        <f>AND($C$4=3,TN_Liste[[#This Row],[Alter]]&gt;=13,TN_Liste[[#This Row],[Alter]]&lt;&gt;"")</f>
        <v>0</v>
      </c>
      <c r="Q157" s="54" t="b">
        <f>AND($C$4&lt;&gt;3,TN_Liste[[#This Row],[Alter]]&gt;=21,TN_Liste[[#This Row],[Alter]]&lt;27,TN_Liste[[#This Row],[TN ff ü20*]]="ja")</f>
        <v>0</v>
      </c>
      <c r="R157" s="54" t="b">
        <f>TRUE</f>
        <v>1</v>
      </c>
      <c r="S157" s="10" t="b">
        <f>AND(TN_Liste[[#This Row],[TN ff ü20*]]="ja",TN_Liste[[#This Row],[Leiter ja/nein]]="ja")</f>
        <v>0</v>
      </c>
      <c r="T157" s="10" t="b">
        <f>AND(TN_Liste[[#This Row],[TN ff ü20*]]="ja",TN_Liste[[#This Row],[Alter]]&gt;=27,$C$4&lt;&gt;3)</f>
        <v>0</v>
      </c>
      <c r="U157" s="10" t="b">
        <f>TN_Liste[[#This Row],[Alter]]&lt;6</f>
        <v>0</v>
      </c>
      <c r="V157" s="54" t="b">
        <f>TN_Liste[[#This Row],[Art nicht 3 + Ü20 - U27 + TN ff "ja"]]</f>
        <v>0</v>
      </c>
      <c r="W157" s="242" t="b">
        <f>AND(TN_Liste[[#This Row],[Alter]]&gt;99,TN_Liste[[#This Row],[Alter]]&lt;&gt;"")</f>
        <v>0</v>
      </c>
      <c r="Y157" t="str" cm="1">
        <f t="array" ref="Y157">IFERROR(INDEX($S$4:$W$4,_xlfn.XMATCH(TRUE,S157:W157)),"")</f>
        <v/>
      </c>
    </row>
    <row r="158" spans="1:25" ht="15" customHeight="1" x14ac:dyDescent="0.25">
      <c r="A158" s="10" t="str">
        <f>IF(TN_Liste[[#This Row],[Vorname]]="","",A157+1)</f>
        <v/>
      </c>
      <c r="B158" s="44"/>
      <c r="C158" s="44"/>
      <c r="D158" s="43"/>
      <c r="E158" s="45"/>
      <c r="F158" s="46"/>
      <c r="G158" s="43"/>
      <c r="H158" s="224"/>
      <c r="I158" s="43"/>
      <c r="J158" s="43"/>
      <c r="K158" s="157" t="str">
        <f>IF(TN_Liste[[#This Row],[Geburts- datum]]="","",ROUNDDOWN(YEARFRAC(TN_Liste[[#This Row],[Geburts- datum]],$E$4),0))</f>
        <v/>
      </c>
      <c r="L158" s="54" t="str" cm="1">
        <f t="array" ref="L158">IF(TN_Liste[[#This Row],[Alter]]&lt;&gt;"",INDEX($N$4:$R$4,_xlfn.XMATCH(TRUE,N158:R158)),"")</f>
        <v/>
      </c>
      <c r="M158" s="54" t="str">
        <f>IF(TN_Liste[[#This Row],[förd.f]]=1,Deckblatt!$C$16-TN_Liste[[#This Row],[Tage abwesend]],"")</f>
        <v/>
      </c>
      <c r="N158" s="54" t="b">
        <f>TN_Liste[[#This Row],[Leiter ja/nein]]="ja"</f>
        <v>0</v>
      </c>
      <c r="O158" s="54" t="b">
        <f>AND($C$4&lt;&gt;3,TN_Liste[[#This Row],[Alter]]&gt;=6,TN_Liste[[#This Row],[Alter]]&lt;21)</f>
        <v>0</v>
      </c>
      <c r="P158" s="54" t="b">
        <f>AND($C$4=3,TN_Liste[[#This Row],[Alter]]&gt;=13,TN_Liste[[#This Row],[Alter]]&lt;&gt;"")</f>
        <v>0</v>
      </c>
      <c r="Q158" s="54" t="b">
        <f>AND($C$4&lt;&gt;3,TN_Liste[[#This Row],[Alter]]&gt;=21,TN_Liste[[#This Row],[Alter]]&lt;27,TN_Liste[[#This Row],[TN ff ü20*]]="ja")</f>
        <v>0</v>
      </c>
      <c r="R158" s="54" t="b">
        <f>TRUE</f>
        <v>1</v>
      </c>
      <c r="S158" s="10" t="b">
        <f>AND(TN_Liste[[#This Row],[TN ff ü20*]]="ja",TN_Liste[[#This Row],[Leiter ja/nein]]="ja")</f>
        <v>0</v>
      </c>
      <c r="T158" s="10" t="b">
        <f>AND(TN_Liste[[#This Row],[TN ff ü20*]]="ja",TN_Liste[[#This Row],[Alter]]&gt;=27,$C$4&lt;&gt;3)</f>
        <v>0</v>
      </c>
      <c r="U158" s="10" t="b">
        <f>TN_Liste[[#This Row],[Alter]]&lt;6</f>
        <v>0</v>
      </c>
      <c r="V158" s="54" t="b">
        <f>TN_Liste[[#This Row],[Art nicht 3 + Ü20 - U27 + TN ff "ja"]]</f>
        <v>0</v>
      </c>
      <c r="W158" s="242" t="b">
        <f>AND(TN_Liste[[#This Row],[Alter]]&gt;99,TN_Liste[[#This Row],[Alter]]&lt;&gt;"")</f>
        <v>0</v>
      </c>
      <c r="Y158" t="str" cm="1">
        <f t="array" ref="Y158">IFERROR(INDEX($S$4:$W$4,_xlfn.XMATCH(TRUE,S158:W158)),"")</f>
        <v/>
      </c>
    </row>
    <row r="159" spans="1:25" ht="15" customHeight="1" x14ac:dyDescent="0.25">
      <c r="A159" s="10" t="str">
        <f>IF(TN_Liste[[#This Row],[Vorname]]="","",A158+1)</f>
        <v/>
      </c>
      <c r="B159" s="44"/>
      <c r="C159" s="44"/>
      <c r="D159" s="43"/>
      <c r="E159" s="45"/>
      <c r="F159" s="46"/>
      <c r="G159" s="43"/>
      <c r="H159" s="224"/>
      <c r="I159" s="43"/>
      <c r="J159" s="43"/>
      <c r="K159" s="157" t="str">
        <f>IF(TN_Liste[[#This Row],[Geburts- datum]]="","",ROUNDDOWN(YEARFRAC(TN_Liste[[#This Row],[Geburts- datum]],$E$4),0))</f>
        <v/>
      </c>
      <c r="L159" s="54" t="str" cm="1">
        <f t="array" ref="L159">IF(TN_Liste[[#This Row],[Alter]]&lt;&gt;"",INDEX($N$4:$R$4,_xlfn.XMATCH(TRUE,N159:R159)),"")</f>
        <v/>
      </c>
      <c r="M159" s="54" t="str">
        <f>IF(TN_Liste[[#This Row],[förd.f]]=1,Deckblatt!$C$16-TN_Liste[[#This Row],[Tage abwesend]],"")</f>
        <v/>
      </c>
      <c r="N159" s="54" t="b">
        <f>TN_Liste[[#This Row],[Leiter ja/nein]]="ja"</f>
        <v>0</v>
      </c>
      <c r="O159" s="54" t="b">
        <f>AND($C$4&lt;&gt;3,TN_Liste[[#This Row],[Alter]]&gt;=6,TN_Liste[[#This Row],[Alter]]&lt;21)</f>
        <v>0</v>
      </c>
      <c r="P159" s="54" t="b">
        <f>AND($C$4=3,TN_Liste[[#This Row],[Alter]]&gt;=13,TN_Liste[[#This Row],[Alter]]&lt;&gt;"")</f>
        <v>0</v>
      </c>
      <c r="Q159" s="54" t="b">
        <f>AND($C$4&lt;&gt;3,TN_Liste[[#This Row],[Alter]]&gt;=21,TN_Liste[[#This Row],[Alter]]&lt;27,TN_Liste[[#This Row],[TN ff ü20*]]="ja")</f>
        <v>0</v>
      </c>
      <c r="R159" s="54" t="b">
        <f>TRUE</f>
        <v>1</v>
      </c>
      <c r="S159" s="10" t="b">
        <f>AND(TN_Liste[[#This Row],[TN ff ü20*]]="ja",TN_Liste[[#This Row],[Leiter ja/nein]]="ja")</f>
        <v>0</v>
      </c>
      <c r="T159" s="10" t="b">
        <f>AND(TN_Liste[[#This Row],[TN ff ü20*]]="ja",TN_Liste[[#This Row],[Alter]]&gt;=27,$C$4&lt;&gt;3)</f>
        <v>0</v>
      </c>
      <c r="U159" s="10" t="b">
        <f>TN_Liste[[#This Row],[Alter]]&lt;6</f>
        <v>0</v>
      </c>
      <c r="V159" s="54" t="b">
        <f>TN_Liste[[#This Row],[Art nicht 3 + Ü20 - U27 + TN ff "ja"]]</f>
        <v>0</v>
      </c>
      <c r="W159" s="242" t="b">
        <f>AND(TN_Liste[[#This Row],[Alter]]&gt;99,TN_Liste[[#This Row],[Alter]]&lt;&gt;"")</f>
        <v>0</v>
      </c>
      <c r="Y159" t="str" cm="1">
        <f t="array" ref="Y159">IFERROR(INDEX($S$4:$W$4,_xlfn.XMATCH(TRUE,S159:W159)),"")</f>
        <v/>
      </c>
    </row>
    <row r="160" spans="1:25" ht="15" customHeight="1" x14ac:dyDescent="0.25">
      <c r="A160" s="10" t="str">
        <f>IF(TN_Liste[[#This Row],[Vorname]]="","",A159+1)</f>
        <v/>
      </c>
      <c r="B160" s="44"/>
      <c r="C160" s="44"/>
      <c r="D160" s="43"/>
      <c r="E160" s="45"/>
      <c r="F160" s="46"/>
      <c r="G160" s="43"/>
      <c r="H160" s="224"/>
      <c r="I160" s="43"/>
      <c r="J160" s="43"/>
      <c r="K160" s="157" t="str">
        <f>IF(TN_Liste[[#This Row],[Geburts- datum]]="","",ROUNDDOWN(YEARFRAC(TN_Liste[[#This Row],[Geburts- datum]],$E$4),0))</f>
        <v/>
      </c>
      <c r="L160" s="54" t="str" cm="1">
        <f t="array" ref="L160">IF(TN_Liste[[#This Row],[Alter]]&lt;&gt;"",INDEX($N$4:$R$4,_xlfn.XMATCH(TRUE,N160:R160)),"")</f>
        <v/>
      </c>
      <c r="M160" s="54" t="str">
        <f>IF(TN_Liste[[#This Row],[förd.f]]=1,Deckblatt!$C$16-TN_Liste[[#This Row],[Tage abwesend]],"")</f>
        <v/>
      </c>
      <c r="N160" s="54" t="b">
        <f>TN_Liste[[#This Row],[Leiter ja/nein]]="ja"</f>
        <v>0</v>
      </c>
      <c r="O160" s="54" t="b">
        <f>AND($C$4&lt;&gt;3,TN_Liste[[#This Row],[Alter]]&gt;=6,TN_Liste[[#This Row],[Alter]]&lt;21)</f>
        <v>0</v>
      </c>
      <c r="P160" s="54" t="b">
        <f>AND($C$4=3,TN_Liste[[#This Row],[Alter]]&gt;=13,TN_Liste[[#This Row],[Alter]]&lt;&gt;"")</f>
        <v>0</v>
      </c>
      <c r="Q160" s="54" t="b">
        <f>AND($C$4&lt;&gt;3,TN_Liste[[#This Row],[Alter]]&gt;=21,TN_Liste[[#This Row],[Alter]]&lt;27,TN_Liste[[#This Row],[TN ff ü20*]]="ja")</f>
        <v>0</v>
      </c>
      <c r="R160" s="54" t="b">
        <f>TRUE</f>
        <v>1</v>
      </c>
      <c r="S160" s="10" t="b">
        <f>AND(TN_Liste[[#This Row],[TN ff ü20*]]="ja",TN_Liste[[#This Row],[Leiter ja/nein]]="ja")</f>
        <v>0</v>
      </c>
      <c r="T160" s="10" t="b">
        <f>AND(TN_Liste[[#This Row],[TN ff ü20*]]="ja",TN_Liste[[#This Row],[Alter]]&gt;=27,$C$4&lt;&gt;3)</f>
        <v>0</v>
      </c>
      <c r="U160" s="10" t="b">
        <f>TN_Liste[[#This Row],[Alter]]&lt;6</f>
        <v>0</v>
      </c>
      <c r="V160" s="54" t="b">
        <f>TN_Liste[[#This Row],[Art nicht 3 + Ü20 - U27 + TN ff "ja"]]</f>
        <v>0</v>
      </c>
      <c r="W160" s="242" t="b">
        <f>AND(TN_Liste[[#This Row],[Alter]]&gt;99,TN_Liste[[#This Row],[Alter]]&lt;&gt;"")</f>
        <v>0</v>
      </c>
      <c r="Y160" t="str" cm="1">
        <f t="array" ref="Y160">IFERROR(INDEX($S$4:$W$4,_xlfn.XMATCH(TRUE,S160:W160)),"")</f>
        <v/>
      </c>
    </row>
    <row r="161" spans="1:25" ht="15" customHeight="1" x14ac:dyDescent="0.25">
      <c r="A161" s="10" t="str">
        <f>IF(TN_Liste[[#This Row],[Vorname]]="","",A160+1)</f>
        <v/>
      </c>
      <c r="B161" s="44"/>
      <c r="C161" s="44"/>
      <c r="D161" s="43"/>
      <c r="E161" s="45"/>
      <c r="F161" s="46"/>
      <c r="G161" s="43"/>
      <c r="H161" s="224"/>
      <c r="I161" s="43"/>
      <c r="J161" s="43"/>
      <c r="K161" s="157" t="str">
        <f>IF(TN_Liste[[#This Row],[Geburts- datum]]="","",ROUNDDOWN(YEARFRAC(TN_Liste[[#This Row],[Geburts- datum]],$E$4),0))</f>
        <v/>
      </c>
      <c r="L161" s="54" t="str" cm="1">
        <f t="array" ref="L161">IF(TN_Liste[[#This Row],[Alter]]&lt;&gt;"",INDEX($N$4:$R$4,_xlfn.XMATCH(TRUE,N161:R161)),"")</f>
        <v/>
      </c>
      <c r="M161" s="54" t="str">
        <f>IF(TN_Liste[[#This Row],[förd.f]]=1,Deckblatt!$C$16-TN_Liste[[#This Row],[Tage abwesend]],"")</f>
        <v/>
      </c>
      <c r="N161" s="54" t="b">
        <f>TN_Liste[[#This Row],[Leiter ja/nein]]="ja"</f>
        <v>0</v>
      </c>
      <c r="O161" s="54" t="b">
        <f>AND($C$4&lt;&gt;3,TN_Liste[[#This Row],[Alter]]&gt;=6,TN_Liste[[#This Row],[Alter]]&lt;21)</f>
        <v>0</v>
      </c>
      <c r="P161" s="54" t="b">
        <f>AND($C$4=3,TN_Liste[[#This Row],[Alter]]&gt;=13,TN_Liste[[#This Row],[Alter]]&lt;&gt;"")</f>
        <v>0</v>
      </c>
      <c r="Q161" s="54" t="b">
        <f>AND($C$4&lt;&gt;3,TN_Liste[[#This Row],[Alter]]&gt;=21,TN_Liste[[#This Row],[Alter]]&lt;27,TN_Liste[[#This Row],[TN ff ü20*]]="ja")</f>
        <v>0</v>
      </c>
      <c r="R161" s="54" t="b">
        <f>TRUE</f>
        <v>1</v>
      </c>
      <c r="S161" s="10" t="b">
        <f>AND(TN_Liste[[#This Row],[TN ff ü20*]]="ja",TN_Liste[[#This Row],[Leiter ja/nein]]="ja")</f>
        <v>0</v>
      </c>
      <c r="T161" s="10" t="b">
        <f>AND(TN_Liste[[#This Row],[TN ff ü20*]]="ja",TN_Liste[[#This Row],[Alter]]&gt;=27,$C$4&lt;&gt;3)</f>
        <v>0</v>
      </c>
      <c r="U161" s="10" t="b">
        <f>TN_Liste[[#This Row],[Alter]]&lt;6</f>
        <v>0</v>
      </c>
      <c r="V161" s="54" t="b">
        <f>TN_Liste[[#This Row],[Art nicht 3 + Ü20 - U27 + TN ff "ja"]]</f>
        <v>0</v>
      </c>
      <c r="W161" s="242" t="b">
        <f>AND(TN_Liste[[#This Row],[Alter]]&gt;99,TN_Liste[[#This Row],[Alter]]&lt;&gt;"")</f>
        <v>0</v>
      </c>
      <c r="Y161" t="str" cm="1">
        <f t="array" ref="Y161">IFERROR(INDEX($S$4:$W$4,_xlfn.XMATCH(TRUE,S161:W161)),"")</f>
        <v/>
      </c>
    </row>
    <row r="162" spans="1:25" ht="15" customHeight="1" x14ac:dyDescent="0.25">
      <c r="A162" s="10" t="str">
        <f>IF(TN_Liste[[#This Row],[Vorname]]="","",A161+1)</f>
        <v/>
      </c>
      <c r="B162" s="44"/>
      <c r="C162" s="44"/>
      <c r="D162" s="43"/>
      <c r="E162" s="45"/>
      <c r="F162" s="46"/>
      <c r="G162" s="43"/>
      <c r="H162" s="224"/>
      <c r="I162" s="43"/>
      <c r="J162" s="43"/>
      <c r="K162" s="157" t="str">
        <f>IF(TN_Liste[[#This Row],[Geburts- datum]]="","",ROUNDDOWN(YEARFRAC(TN_Liste[[#This Row],[Geburts- datum]],$E$4),0))</f>
        <v/>
      </c>
      <c r="L162" s="54" t="str" cm="1">
        <f t="array" ref="L162">IF(TN_Liste[[#This Row],[Alter]]&lt;&gt;"",INDEX($N$4:$R$4,_xlfn.XMATCH(TRUE,N162:R162)),"")</f>
        <v/>
      </c>
      <c r="M162" s="54" t="str">
        <f>IF(TN_Liste[[#This Row],[förd.f]]=1,Deckblatt!$C$16-TN_Liste[[#This Row],[Tage abwesend]],"")</f>
        <v/>
      </c>
      <c r="N162" s="54" t="b">
        <f>TN_Liste[[#This Row],[Leiter ja/nein]]="ja"</f>
        <v>0</v>
      </c>
      <c r="O162" s="54" t="b">
        <f>AND($C$4&lt;&gt;3,TN_Liste[[#This Row],[Alter]]&gt;=6,TN_Liste[[#This Row],[Alter]]&lt;21)</f>
        <v>0</v>
      </c>
      <c r="P162" s="54" t="b">
        <f>AND($C$4=3,TN_Liste[[#This Row],[Alter]]&gt;=13,TN_Liste[[#This Row],[Alter]]&lt;&gt;"")</f>
        <v>0</v>
      </c>
      <c r="Q162" s="54" t="b">
        <f>AND($C$4&lt;&gt;3,TN_Liste[[#This Row],[Alter]]&gt;=21,TN_Liste[[#This Row],[Alter]]&lt;27,TN_Liste[[#This Row],[TN ff ü20*]]="ja")</f>
        <v>0</v>
      </c>
      <c r="R162" s="54" t="b">
        <f>TRUE</f>
        <v>1</v>
      </c>
      <c r="S162" s="10" t="b">
        <f>AND(TN_Liste[[#This Row],[TN ff ü20*]]="ja",TN_Liste[[#This Row],[Leiter ja/nein]]="ja")</f>
        <v>0</v>
      </c>
      <c r="T162" s="10" t="b">
        <f>AND(TN_Liste[[#This Row],[TN ff ü20*]]="ja",TN_Liste[[#This Row],[Alter]]&gt;=27,$C$4&lt;&gt;3)</f>
        <v>0</v>
      </c>
      <c r="U162" s="10" t="b">
        <f>TN_Liste[[#This Row],[Alter]]&lt;6</f>
        <v>0</v>
      </c>
      <c r="V162" s="54" t="b">
        <f>TN_Liste[[#This Row],[Art nicht 3 + Ü20 - U27 + TN ff "ja"]]</f>
        <v>0</v>
      </c>
      <c r="W162" s="242" t="b">
        <f>AND(TN_Liste[[#This Row],[Alter]]&gt;99,TN_Liste[[#This Row],[Alter]]&lt;&gt;"")</f>
        <v>0</v>
      </c>
      <c r="Y162" t="str" cm="1">
        <f t="array" ref="Y162">IFERROR(INDEX($S$4:$W$4,_xlfn.XMATCH(TRUE,S162:W162)),"")</f>
        <v/>
      </c>
    </row>
    <row r="163" spans="1:25" ht="15" customHeight="1" x14ac:dyDescent="0.25">
      <c r="A163" s="10" t="str">
        <f>IF(TN_Liste[[#This Row],[Vorname]]="","",A162+1)</f>
        <v/>
      </c>
      <c r="B163" s="44"/>
      <c r="C163" s="44"/>
      <c r="D163" s="43"/>
      <c r="E163" s="45"/>
      <c r="F163" s="46"/>
      <c r="G163" s="43"/>
      <c r="H163" s="224"/>
      <c r="I163" s="43"/>
      <c r="J163" s="43"/>
      <c r="K163" s="157" t="str">
        <f>IF(TN_Liste[[#This Row],[Geburts- datum]]="","",ROUNDDOWN(YEARFRAC(TN_Liste[[#This Row],[Geburts- datum]],$E$4),0))</f>
        <v/>
      </c>
      <c r="L163" s="54" t="str" cm="1">
        <f t="array" ref="L163">IF(TN_Liste[[#This Row],[Alter]]&lt;&gt;"",INDEX($N$4:$R$4,_xlfn.XMATCH(TRUE,N163:R163)),"")</f>
        <v/>
      </c>
      <c r="M163" s="54" t="str">
        <f>IF(TN_Liste[[#This Row],[förd.f]]=1,Deckblatt!$C$16-TN_Liste[[#This Row],[Tage abwesend]],"")</f>
        <v/>
      </c>
      <c r="N163" s="54" t="b">
        <f>TN_Liste[[#This Row],[Leiter ja/nein]]="ja"</f>
        <v>0</v>
      </c>
      <c r="O163" s="54" t="b">
        <f>AND($C$4&lt;&gt;3,TN_Liste[[#This Row],[Alter]]&gt;=6,TN_Liste[[#This Row],[Alter]]&lt;21)</f>
        <v>0</v>
      </c>
      <c r="P163" s="54" t="b">
        <f>AND($C$4=3,TN_Liste[[#This Row],[Alter]]&gt;=13,TN_Liste[[#This Row],[Alter]]&lt;&gt;"")</f>
        <v>0</v>
      </c>
      <c r="Q163" s="54" t="b">
        <f>AND($C$4&lt;&gt;3,TN_Liste[[#This Row],[Alter]]&gt;=21,TN_Liste[[#This Row],[Alter]]&lt;27,TN_Liste[[#This Row],[TN ff ü20*]]="ja")</f>
        <v>0</v>
      </c>
      <c r="R163" s="54" t="b">
        <f>TRUE</f>
        <v>1</v>
      </c>
      <c r="S163" s="10" t="b">
        <f>AND(TN_Liste[[#This Row],[TN ff ü20*]]="ja",TN_Liste[[#This Row],[Leiter ja/nein]]="ja")</f>
        <v>0</v>
      </c>
      <c r="T163" s="10" t="b">
        <f>AND(TN_Liste[[#This Row],[TN ff ü20*]]="ja",TN_Liste[[#This Row],[Alter]]&gt;=27,$C$4&lt;&gt;3)</f>
        <v>0</v>
      </c>
      <c r="U163" s="10" t="b">
        <f>TN_Liste[[#This Row],[Alter]]&lt;6</f>
        <v>0</v>
      </c>
      <c r="V163" s="54" t="b">
        <f>TN_Liste[[#This Row],[Art nicht 3 + Ü20 - U27 + TN ff "ja"]]</f>
        <v>0</v>
      </c>
      <c r="W163" s="242" t="b">
        <f>AND(TN_Liste[[#This Row],[Alter]]&gt;99,TN_Liste[[#This Row],[Alter]]&lt;&gt;"")</f>
        <v>0</v>
      </c>
      <c r="Y163" t="str" cm="1">
        <f t="array" ref="Y163">IFERROR(INDEX($S$4:$W$4,_xlfn.XMATCH(TRUE,S163:W163)),"")</f>
        <v/>
      </c>
    </row>
    <row r="164" spans="1:25" ht="15" customHeight="1" x14ac:dyDescent="0.25">
      <c r="A164" s="10" t="str">
        <f>IF(TN_Liste[[#This Row],[Vorname]]="","",A163+1)</f>
        <v/>
      </c>
      <c r="B164" s="44"/>
      <c r="C164" s="44"/>
      <c r="D164" s="43"/>
      <c r="E164" s="45"/>
      <c r="F164" s="46"/>
      <c r="G164" s="43"/>
      <c r="H164" s="224"/>
      <c r="I164" s="43"/>
      <c r="J164" s="43"/>
      <c r="K164" s="157" t="str">
        <f>IF(TN_Liste[[#This Row],[Geburts- datum]]="","",ROUNDDOWN(YEARFRAC(TN_Liste[[#This Row],[Geburts- datum]],$E$4),0))</f>
        <v/>
      </c>
      <c r="L164" s="54" t="str" cm="1">
        <f t="array" ref="L164">IF(TN_Liste[[#This Row],[Alter]]&lt;&gt;"",INDEX($N$4:$R$4,_xlfn.XMATCH(TRUE,N164:R164)),"")</f>
        <v/>
      </c>
      <c r="M164" s="54" t="str">
        <f>IF(TN_Liste[[#This Row],[förd.f]]=1,Deckblatt!$C$16-TN_Liste[[#This Row],[Tage abwesend]],"")</f>
        <v/>
      </c>
      <c r="N164" s="54" t="b">
        <f>TN_Liste[[#This Row],[Leiter ja/nein]]="ja"</f>
        <v>0</v>
      </c>
      <c r="O164" s="54" t="b">
        <f>AND($C$4&lt;&gt;3,TN_Liste[[#This Row],[Alter]]&gt;=6,TN_Liste[[#This Row],[Alter]]&lt;21)</f>
        <v>0</v>
      </c>
      <c r="P164" s="54" t="b">
        <f>AND($C$4=3,TN_Liste[[#This Row],[Alter]]&gt;=13,TN_Liste[[#This Row],[Alter]]&lt;&gt;"")</f>
        <v>0</v>
      </c>
      <c r="Q164" s="54" t="b">
        <f>AND($C$4&lt;&gt;3,TN_Liste[[#This Row],[Alter]]&gt;=21,TN_Liste[[#This Row],[Alter]]&lt;27,TN_Liste[[#This Row],[TN ff ü20*]]="ja")</f>
        <v>0</v>
      </c>
      <c r="R164" s="54" t="b">
        <f>TRUE</f>
        <v>1</v>
      </c>
      <c r="S164" s="10" t="b">
        <f>AND(TN_Liste[[#This Row],[TN ff ü20*]]="ja",TN_Liste[[#This Row],[Leiter ja/nein]]="ja")</f>
        <v>0</v>
      </c>
      <c r="T164" s="10" t="b">
        <f>AND(TN_Liste[[#This Row],[TN ff ü20*]]="ja",TN_Liste[[#This Row],[Alter]]&gt;=27,$C$4&lt;&gt;3)</f>
        <v>0</v>
      </c>
      <c r="U164" s="10" t="b">
        <f>TN_Liste[[#This Row],[Alter]]&lt;6</f>
        <v>0</v>
      </c>
      <c r="V164" s="54" t="b">
        <f>TN_Liste[[#This Row],[Art nicht 3 + Ü20 - U27 + TN ff "ja"]]</f>
        <v>0</v>
      </c>
      <c r="W164" s="242" t="b">
        <f>AND(TN_Liste[[#This Row],[Alter]]&gt;99,TN_Liste[[#This Row],[Alter]]&lt;&gt;"")</f>
        <v>0</v>
      </c>
      <c r="Y164" t="str" cm="1">
        <f t="array" ref="Y164">IFERROR(INDEX($S$4:$W$4,_xlfn.XMATCH(TRUE,S164:W164)),"")</f>
        <v/>
      </c>
    </row>
    <row r="165" spans="1:25" ht="15" customHeight="1" x14ac:dyDescent="0.25">
      <c r="A165" s="10" t="str">
        <f>IF(TN_Liste[[#This Row],[Vorname]]="","",A164+1)</f>
        <v/>
      </c>
      <c r="B165" s="44"/>
      <c r="C165" s="44"/>
      <c r="D165" s="43"/>
      <c r="E165" s="45"/>
      <c r="F165" s="46"/>
      <c r="G165" s="43"/>
      <c r="H165" s="224"/>
      <c r="I165" s="43"/>
      <c r="J165" s="43"/>
      <c r="K165" s="157" t="str">
        <f>IF(TN_Liste[[#This Row],[Geburts- datum]]="","",ROUNDDOWN(YEARFRAC(TN_Liste[[#This Row],[Geburts- datum]],$E$4),0))</f>
        <v/>
      </c>
      <c r="L165" s="54" t="str" cm="1">
        <f t="array" ref="L165">IF(TN_Liste[[#This Row],[Alter]]&lt;&gt;"",INDEX($N$4:$R$4,_xlfn.XMATCH(TRUE,N165:R165)),"")</f>
        <v/>
      </c>
      <c r="M165" s="54" t="str">
        <f>IF(TN_Liste[[#This Row],[förd.f]]=1,Deckblatt!$C$16-TN_Liste[[#This Row],[Tage abwesend]],"")</f>
        <v/>
      </c>
      <c r="N165" s="54" t="b">
        <f>TN_Liste[[#This Row],[Leiter ja/nein]]="ja"</f>
        <v>0</v>
      </c>
      <c r="O165" s="54" t="b">
        <f>AND($C$4&lt;&gt;3,TN_Liste[[#This Row],[Alter]]&gt;=6,TN_Liste[[#This Row],[Alter]]&lt;21)</f>
        <v>0</v>
      </c>
      <c r="P165" s="54" t="b">
        <f>AND($C$4=3,TN_Liste[[#This Row],[Alter]]&gt;=13,TN_Liste[[#This Row],[Alter]]&lt;&gt;"")</f>
        <v>0</v>
      </c>
      <c r="Q165" s="54" t="b">
        <f>AND($C$4&lt;&gt;3,TN_Liste[[#This Row],[Alter]]&gt;=21,TN_Liste[[#This Row],[Alter]]&lt;27,TN_Liste[[#This Row],[TN ff ü20*]]="ja")</f>
        <v>0</v>
      </c>
      <c r="R165" s="54" t="b">
        <f>TRUE</f>
        <v>1</v>
      </c>
      <c r="S165" s="10" t="b">
        <f>AND(TN_Liste[[#This Row],[TN ff ü20*]]="ja",TN_Liste[[#This Row],[Leiter ja/nein]]="ja")</f>
        <v>0</v>
      </c>
      <c r="T165" s="10" t="b">
        <f>AND(TN_Liste[[#This Row],[TN ff ü20*]]="ja",TN_Liste[[#This Row],[Alter]]&gt;=27,$C$4&lt;&gt;3)</f>
        <v>0</v>
      </c>
      <c r="U165" s="10" t="b">
        <f>TN_Liste[[#This Row],[Alter]]&lt;6</f>
        <v>0</v>
      </c>
      <c r="V165" s="54" t="b">
        <f>TN_Liste[[#This Row],[Art nicht 3 + Ü20 - U27 + TN ff "ja"]]</f>
        <v>0</v>
      </c>
      <c r="W165" s="242" t="b">
        <f>AND(TN_Liste[[#This Row],[Alter]]&gt;99,TN_Liste[[#This Row],[Alter]]&lt;&gt;"")</f>
        <v>0</v>
      </c>
      <c r="Y165" t="str" cm="1">
        <f t="array" ref="Y165">IFERROR(INDEX($S$4:$W$4,_xlfn.XMATCH(TRUE,S165:W165)),"")</f>
        <v/>
      </c>
    </row>
    <row r="166" spans="1:25" ht="15" customHeight="1" x14ac:dyDescent="0.25">
      <c r="A166" s="10" t="str">
        <f>IF(TN_Liste[[#This Row],[Vorname]]="","",A165+1)</f>
        <v/>
      </c>
      <c r="B166" s="44"/>
      <c r="C166" s="44"/>
      <c r="D166" s="43"/>
      <c r="E166" s="45"/>
      <c r="F166" s="46"/>
      <c r="G166" s="43"/>
      <c r="H166" s="224"/>
      <c r="I166" s="43"/>
      <c r="J166" s="43"/>
      <c r="K166" s="157" t="str">
        <f>IF(TN_Liste[[#This Row],[Geburts- datum]]="","",ROUNDDOWN(YEARFRAC(TN_Liste[[#This Row],[Geburts- datum]],$E$4),0))</f>
        <v/>
      </c>
      <c r="L166" s="54" t="str" cm="1">
        <f t="array" ref="L166">IF(TN_Liste[[#This Row],[Alter]]&lt;&gt;"",INDEX($N$4:$R$4,_xlfn.XMATCH(TRUE,N166:R166)),"")</f>
        <v/>
      </c>
      <c r="M166" s="54" t="str">
        <f>IF(TN_Liste[[#This Row],[förd.f]]=1,Deckblatt!$C$16-TN_Liste[[#This Row],[Tage abwesend]],"")</f>
        <v/>
      </c>
      <c r="N166" s="54" t="b">
        <f>TN_Liste[[#This Row],[Leiter ja/nein]]="ja"</f>
        <v>0</v>
      </c>
      <c r="O166" s="54" t="b">
        <f>AND($C$4&lt;&gt;3,TN_Liste[[#This Row],[Alter]]&gt;=6,TN_Liste[[#This Row],[Alter]]&lt;21)</f>
        <v>0</v>
      </c>
      <c r="P166" s="54" t="b">
        <f>AND($C$4=3,TN_Liste[[#This Row],[Alter]]&gt;=13,TN_Liste[[#This Row],[Alter]]&lt;&gt;"")</f>
        <v>0</v>
      </c>
      <c r="Q166" s="54" t="b">
        <f>AND($C$4&lt;&gt;3,TN_Liste[[#This Row],[Alter]]&gt;=21,TN_Liste[[#This Row],[Alter]]&lt;27,TN_Liste[[#This Row],[TN ff ü20*]]="ja")</f>
        <v>0</v>
      </c>
      <c r="R166" s="54" t="b">
        <f>TRUE</f>
        <v>1</v>
      </c>
      <c r="S166" s="10" t="b">
        <f>AND(TN_Liste[[#This Row],[TN ff ü20*]]="ja",TN_Liste[[#This Row],[Leiter ja/nein]]="ja")</f>
        <v>0</v>
      </c>
      <c r="T166" s="10" t="b">
        <f>AND(TN_Liste[[#This Row],[TN ff ü20*]]="ja",TN_Liste[[#This Row],[Alter]]&gt;=27,$C$4&lt;&gt;3)</f>
        <v>0</v>
      </c>
      <c r="U166" s="10" t="b">
        <f>TN_Liste[[#This Row],[Alter]]&lt;6</f>
        <v>0</v>
      </c>
      <c r="V166" s="54" t="b">
        <f>TN_Liste[[#This Row],[Art nicht 3 + Ü20 - U27 + TN ff "ja"]]</f>
        <v>0</v>
      </c>
      <c r="W166" s="242" t="b">
        <f>AND(TN_Liste[[#This Row],[Alter]]&gt;99,TN_Liste[[#This Row],[Alter]]&lt;&gt;"")</f>
        <v>0</v>
      </c>
      <c r="Y166" t="str" cm="1">
        <f t="array" ref="Y166">IFERROR(INDEX($S$4:$W$4,_xlfn.XMATCH(TRUE,S166:W166)),"")</f>
        <v/>
      </c>
    </row>
    <row r="167" spans="1:25" ht="15" customHeight="1" x14ac:dyDescent="0.25">
      <c r="A167" s="10" t="str">
        <f>IF(TN_Liste[[#This Row],[Vorname]]="","",A166+1)</f>
        <v/>
      </c>
      <c r="B167" s="44"/>
      <c r="C167" s="44"/>
      <c r="D167" s="43"/>
      <c r="E167" s="45"/>
      <c r="F167" s="46"/>
      <c r="G167" s="43"/>
      <c r="H167" s="224"/>
      <c r="I167" s="43"/>
      <c r="J167" s="43"/>
      <c r="K167" s="157" t="str">
        <f>IF(TN_Liste[[#This Row],[Geburts- datum]]="","",ROUNDDOWN(YEARFRAC(TN_Liste[[#This Row],[Geburts- datum]],$E$4),0))</f>
        <v/>
      </c>
      <c r="L167" s="54" t="str" cm="1">
        <f t="array" ref="L167">IF(TN_Liste[[#This Row],[Alter]]&lt;&gt;"",INDEX($N$4:$R$4,_xlfn.XMATCH(TRUE,N167:R167)),"")</f>
        <v/>
      </c>
      <c r="M167" s="54" t="str">
        <f>IF(TN_Liste[[#This Row],[förd.f]]=1,Deckblatt!$C$16-TN_Liste[[#This Row],[Tage abwesend]],"")</f>
        <v/>
      </c>
      <c r="N167" s="54" t="b">
        <f>TN_Liste[[#This Row],[Leiter ja/nein]]="ja"</f>
        <v>0</v>
      </c>
      <c r="O167" s="54" t="b">
        <f>AND($C$4&lt;&gt;3,TN_Liste[[#This Row],[Alter]]&gt;=6,TN_Liste[[#This Row],[Alter]]&lt;21)</f>
        <v>0</v>
      </c>
      <c r="P167" s="54" t="b">
        <f>AND($C$4=3,TN_Liste[[#This Row],[Alter]]&gt;=13,TN_Liste[[#This Row],[Alter]]&lt;&gt;"")</f>
        <v>0</v>
      </c>
      <c r="Q167" s="54" t="b">
        <f>AND($C$4&lt;&gt;3,TN_Liste[[#This Row],[Alter]]&gt;=21,TN_Liste[[#This Row],[Alter]]&lt;27,TN_Liste[[#This Row],[TN ff ü20*]]="ja")</f>
        <v>0</v>
      </c>
      <c r="R167" s="54" t="b">
        <f>TRUE</f>
        <v>1</v>
      </c>
      <c r="S167" s="10" t="b">
        <f>AND(TN_Liste[[#This Row],[TN ff ü20*]]="ja",TN_Liste[[#This Row],[Leiter ja/nein]]="ja")</f>
        <v>0</v>
      </c>
      <c r="T167" s="10" t="b">
        <f>AND(TN_Liste[[#This Row],[TN ff ü20*]]="ja",TN_Liste[[#This Row],[Alter]]&gt;=27,$C$4&lt;&gt;3)</f>
        <v>0</v>
      </c>
      <c r="U167" s="10" t="b">
        <f>TN_Liste[[#This Row],[Alter]]&lt;6</f>
        <v>0</v>
      </c>
      <c r="V167" s="54" t="b">
        <f>TN_Liste[[#This Row],[Art nicht 3 + Ü20 - U27 + TN ff "ja"]]</f>
        <v>0</v>
      </c>
      <c r="W167" s="242" t="b">
        <f>AND(TN_Liste[[#This Row],[Alter]]&gt;99,TN_Liste[[#This Row],[Alter]]&lt;&gt;"")</f>
        <v>0</v>
      </c>
      <c r="Y167" t="str" cm="1">
        <f t="array" ref="Y167">IFERROR(INDEX($S$4:$W$4,_xlfn.XMATCH(TRUE,S167:W167)),"")</f>
        <v/>
      </c>
    </row>
    <row r="168" spans="1:25" ht="15" customHeight="1" x14ac:dyDescent="0.25">
      <c r="A168" s="10" t="str">
        <f>IF(TN_Liste[[#This Row],[Vorname]]="","",A167+1)</f>
        <v/>
      </c>
      <c r="B168" s="44"/>
      <c r="C168" s="44"/>
      <c r="D168" s="43"/>
      <c r="E168" s="45"/>
      <c r="F168" s="46"/>
      <c r="G168" s="43"/>
      <c r="H168" s="224"/>
      <c r="I168" s="43"/>
      <c r="J168" s="43"/>
      <c r="K168" s="157" t="str">
        <f>IF(TN_Liste[[#This Row],[Geburts- datum]]="","",ROUNDDOWN(YEARFRAC(TN_Liste[[#This Row],[Geburts- datum]],$E$4),0))</f>
        <v/>
      </c>
      <c r="L168" s="54" t="str" cm="1">
        <f t="array" ref="L168">IF(TN_Liste[[#This Row],[Alter]]&lt;&gt;"",INDEX($N$4:$R$4,_xlfn.XMATCH(TRUE,N168:R168)),"")</f>
        <v/>
      </c>
      <c r="M168" s="54" t="str">
        <f>IF(TN_Liste[[#This Row],[förd.f]]=1,Deckblatt!$C$16-TN_Liste[[#This Row],[Tage abwesend]],"")</f>
        <v/>
      </c>
      <c r="N168" s="54" t="b">
        <f>TN_Liste[[#This Row],[Leiter ja/nein]]="ja"</f>
        <v>0</v>
      </c>
      <c r="O168" s="54" t="b">
        <f>AND($C$4&lt;&gt;3,TN_Liste[[#This Row],[Alter]]&gt;=6,TN_Liste[[#This Row],[Alter]]&lt;21)</f>
        <v>0</v>
      </c>
      <c r="P168" s="54" t="b">
        <f>AND($C$4=3,TN_Liste[[#This Row],[Alter]]&gt;=13,TN_Liste[[#This Row],[Alter]]&lt;&gt;"")</f>
        <v>0</v>
      </c>
      <c r="Q168" s="54" t="b">
        <f>AND($C$4&lt;&gt;3,TN_Liste[[#This Row],[Alter]]&gt;=21,TN_Liste[[#This Row],[Alter]]&lt;27,TN_Liste[[#This Row],[TN ff ü20*]]="ja")</f>
        <v>0</v>
      </c>
      <c r="R168" s="54" t="b">
        <f>TRUE</f>
        <v>1</v>
      </c>
      <c r="S168" s="10" t="b">
        <f>AND(TN_Liste[[#This Row],[TN ff ü20*]]="ja",TN_Liste[[#This Row],[Leiter ja/nein]]="ja")</f>
        <v>0</v>
      </c>
      <c r="T168" s="10" t="b">
        <f>AND(TN_Liste[[#This Row],[TN ff ü20*]]="ja",TN_Liste[[#This Row],[Alter]]&gt;=27,$C$4&lt;&gt;3)</f>
        <v>0</v>
      </c>
      <c r="U168" s="10" t="b">
        <f>TN_Liste[[#This Row],[Alter]]&lt;6</f>
        <v>0</v>
      </c>
      <c r="V168" s="54" t="b">
        <f>TN_Liste[[#This Row],[Art nicht 3 + Ü20 - U27 + TN ff "ja"]]</f>
        <v>0</v>
      </c>
      <c r="W168" s="242" t="b">
        <f>AND(TN_Liste[[#This Row],[Alter]]&gt;99,TN_Liste[[#This Row],[Alter]]&lt;&gt;"")</f>
        <v>0</v>
      </c>
      <c r="Y168" t="str" cm="1">
        <f t="array" ref="Y168">IFERROR(INDEX($S$4:$W$4,_xlfn.XMATCH(TRUE,S168:W168)),"")</f>
        <v/>
      </c>
    </row>
    <row r="169" spans="1:25" ht="15" customHeight="1" x14ac:dyDescent="0.25">
      <c r="A169" s="10" t="str">
        <f>IF(TN_Liste[[#This Row],[Vorname]]="","",A168+1)</f>
        <v/>
      </c>
      <c r="B169" s="44"/>
      <c r="C169" s="44"/>
      <c r="D169" s="43"/>
      <c r="E169" s="45"/>
      <c r="F169" s="46"/>
      <c r="G169" s="43"/>
      <c r="H169" s="224"/>
      <c r="I169" s="43"/>
      <c r="J169" s="43"/>
      <c r="K169" s="157" t="str">
        <f>IF(TN_Liste[[#This Row],[Geburts- datum]]="","",ROUNDDOWN(YEARFRAC(TN_Liste[[#This Row],[Geburts- datum]],$E$4),0))</f>
        <v/>
      </c>
      <c r="L169" s="54" t="str" cm="1">
        <f t="array" ref="L169">IF(TN_Liste[[#This Row],[Alter]]&lt;&gt;"",INDEX($N$4:$R$4,_xlfn.XMATCH(TRUE,N169:R169)),"")</f>
        <v/>
      </c>
      <c r="M169" s="54" t="str">
        <f>IF(TN_Liste[[#This Row],[förd.f]]=1,Deckblatt!$C$16-TN_Liste[[#This Row],[Tage abwesend]],"")</f>
        <v/>
      </c>
      <c r="N169" s="54" t="b">
        <f>TN_Liste[[#This Row],[Leiter ja/nein]]="ja"</f>
        <v>0</v>
      </c>
      <c r="O169" s="54" t="b">
        <f>AND($C$4&lt;&gt;3,TN_Liste[[#This Row],[Alter]]&gt;=6,TN_Liste[[#This Row],[Alter]]&lt;21)</f>
        <v>0</v>
      </c>
      <c r="P169" s="54" t="b">
        <f>AND($C$4=3,TN_Liste[[#This Row],[Alter]]&gt;=13,TN_Liste[[#This Row],[Alter]]&lt;&gt;"")</f>
        <v>0</v>
      </c>
      <c r="Q169" s="54" t="b">
        <f>AND($C$4&lt;&gt;3,TN_Liste[[#This Row],[Alter]]&gt;=21,TN_Liste[[#This Row],[Alter]]&lt;27,TN_Liste[[#This Row],[TN ff ü20*]]="ja")</f>
        <v>0</v>
      </c>
      <c r="R169" s="54" t="b">
        <f>TRUE</f>
        <v>1</v>
      </c>
      <c r="S169" s="10" t="b">
        <f>AND(TN_Liste[[#This Row],[TN ff ü20*]]="ja",TN_Liste[[#This Row],[Leiter ja/nein]]="ja")</f>
        <v>0</v>
      </c>
      <c r="T169" s="10" t="b">
        <f>AND(TN_Liste[[#This Row],[TN ff ü20*]]="ja",TN_Liste[[#This Row],[Alter]]&gt;=27,$C$4&lt;&gt;3)</f>
        <v>0</v>
      </c>
      <c r="U169" s="10" t="b">
        <f>TN_Liste[[#This Row],[Alter]]&lt;6</f>
        <v>0</v>
      </c>
      <c r="V169" s="54" t="b">
        <f>TN_Liste[[#This Row],[Art nicht 3 + Ü20 - U27 + TN ff "ja"]]</f>
        <v>0</v>
      </c>
      <c r="W169" s="242" t="b">
        <f>AND(TN_Liste[[#This Row],[Alter]]&gt;99,TN_Liste[[#This Row],[Alter]]&lt;&gt;"")</f>
        <v>0</v>
      </c>
      <c r="Y169" t="str" cm="1">
        <f t="array" ref="Y169">IFERROR(INDEX($S$4:$W$4,_xlfn.XMATCH(TRUE,S169:W169)),"")</f>
        <v/>
      </c>
    </row>
    <row r="170" spans="1:25" ht="15" customHeight="1" x14ac:dyDescent="0.25">
      <c r="A170" s="10" t="str">
        <f>IF(TN_Liste[[#This Row],[Vorname]]="","",A169+1)</f>
        <v/>
      </c>
      <c r="B170" s="44"/>
      <c r="C170" s="44"/>
      <c r="D170" s="43"/>
      <c r="E170" s="45"/>
      <c r="F170" s="46"/>
      <c r="G170" s="43"/>
      <c r="H170" s="224"/>
      <c r="I170" s="43"/>
      <c r="J170" s="43"/>
      <c r="K170" s="157" t="str">
        <f>IF(TN_Liste[[#This Row],[Geburts- datum]]="","",ROUNDDOWN(YEARFRAC(TN_Liste[[#This Row],[Geburts- datum]],$E$4),0))</f>
        <v/>
      </c>
      <c r="L170" s="54" t="str" cm="1">
        <f t="array" ref="L170">IF(TN_Liste[[#This Row],[Alter]]&lt;&gt;"",INDEX($N$4:$R$4,_xlfn.XMATCH(TRUE,N170:R170)),"")</f>
        <v/>
      </c>
      <c r="M170" s="54" t="str">
        <f>IF(TN_Liste[[#This Row],[förd.f]]=1,Deckblatt!$C$16-TN_Liste[[#This Row],[Tage abwesend]],"")</f>
        <v/>
      </c>
      <c r="N170" s="54" t="b">
        <f>TN_Liste[[#This Row],[Leiter ja/nein]]="ja"</f>
        <v>0</v>
      </c>
      <c r="O170" s="54" t="b">
        <f>AND($C$4&lt;&gt;3,TN_Liste[[#This Row],[Alter]]&gt;=6,TN_Liste[[#This Row],[Alter]]&lt;21)</f>
        <v>0</v>
      </c>
      <c r="P170" s="54" t="b">
        <f>AND($C$4=3,TN_Liste[[#This Row],[Alter]]&gt;=13,TN_Liste[[#This Row],[Alter]]&lt;&gt;"")</f>
        <v>0</v>
      </c>
      <c r="Q170" s="54" t="b">
        <f>AND($C$4&lt;&gt;3,TN_Liste[[#This Row],[Alter]]&gt;=21,TN_Liste[[#This Row],[Alter]]&lt;27,TN_Liste[[#This Row],[TN ff ü20*]]="ja")</f>
        <v>0</v>
      </c>
      <c r="R170" s="54" t="b">
        <f>TRUE</f>
        <v>1</v>
      </c>
      <c r="S170" s="10" t="b">
        <f>AND(TN_Liste[[#This Row],[TN ff ü20*]]="ja",TN_Liste[[#This Row],[Leiter ja/nein]]="ja")</f>
        <v>0</v>
      </c>
      <c r="T170" s="10" t="b">
        <f>AND(TN_Liste[[#This Row],[TN ff ü20*]]="ja",TN_Liste[[#This Row],[Alter]]&gt;=27,$C$4&lt;&gt;3)</f>
        <v>0</v>
      </c>
      <c r="U170" s="10" t="b">
        <f>TN_Liste[[#This Row],[Alter]]&lt;6</f>
        <v>0</v>
      </c>
      <c r="V170" s="54" t="b">
        <f>TN_Liste[[#This Row],[Art nicht 3 + Ü20 - U27 + TN ff "ja"]]</f>
        <v>0</v>
      </c>
      <c r="W170" s="242" t="b">
        <f>AND(TN_Liste[[#This Row],[Alter]]&gt;99,TN_Liste[[#This Row],[Alter]]&lt;&gt;"")</f>
        <v>0</v>
      </c>
      <c r="Y170" t="str" cm="1">
        <f t="array" ref="Y170">IFERROR(INDEX($S$4:$W$4,_xlfn.XMATCH(TRUE,S170:W170)),"")</f>
        <v/>
      </c>
    </row>
    <row r="171" spans="1:25" ht="15" customHeight="1" x14ac:dyDescent="0.25">
      <c r="A171" s="10" t="str">
        <f>IF(TN_Liste[[#This Row],[Vorname]]="","",A170+1)</f>
        <v/>
      </c>
      <c r="B171" s="44"/>
      <c r="C171" s="44"/>
      <c r="D171" s="43"/>
      <c r="E171" s="45"/>
      <c r="F171" s="46"/>
      <c r="G171" s="43"/>
      <c r="H171" s="224"/>
      <c r="I171" s="43"/>
      <c r="J171" s="43"/>
      <c r="K171" s="157" t="str">
        <f>IF(TN_Liste[[#This Row],[Geburts- datum]]="","",ROUNDDOWN(YEARFRAC(TN_Liste[[#This Row],[Geburts- datum]],$E$4),0))</f>
        <v/>
      </c>
      <c r="L171" s="54" t="str" cm="1">
        <f t="array" ref="L171">IF(TN_Liste[[#This Row],[Alter]]&lt;&gt;"",INDEX($N$4:$R$4,_xlfn.XMATCH(TRUE,N171:R171)),"")</f>
        <v/>
      </c>
      <c r="M171" s="54" t="str">
        <f>IF(TN_Liste[[#This Row],[förd.f]]=1,Deckblatt!$C$16-TN_Liste[[#This Row],[Tage abwesend]],"")</f>
        <v/>
      </c>
      <c r="N171" s="54" t="b">
        <f>TN_Liste[[#This Row],[Leiter ja/nein]]="ja"</f>
        <v>0</v>
      </c>
      <c r="O171" s="54" t="b">
        <f>AND($C$4&lt;&gt;3,TN_Liste[[#This Row],[Alter]]&gt;=6,TN_Liste[[#This Row],[Alter]]&lt;21)</f>
        <v>0</v>
      </c>
      <c r="P171" s="54" t="b">
        <f>AND($C$4=3,TN_Liste[[#This Row],[Alter]]&gt;=13,TN_Liste[[#This Row],[Alter]]&lt;&gt;"")</f>
        <v>0</v>
      </c>
      <c r="Q171" s="54" t="b">
        <f>AND($C$4&lt;&gt;3,TN_Liste[[#This Row],[Alter]]&gt;=21,TN_Liste[[#This Row],[Alter]]&lt;27,TN_Liste[[#This Row],[TN ff ü20*]]="ja")</f>
        <v>0</v>
      </c>
      <c r="R171" s="54" t="b">
        <f>TRUE</f>
        <v>1</v>
      </c>
      <c r="S171" s="10" t="b">
        <f>AND(TN_Liste[[#This Row],[TN ff ü20*]]="ja",TN_Liste[[#This Row],[Leiter ja/nein]]="ja")</f>
        <v>0</v>
      </c>
      <c r="T171" s="10" t="b">
        <f>AND(TN_Liste[[#This Row],[TN ff ü20*]]="ja",TN_Liste[[#This Row],[Alter]]&gt;=27,$C$4&lt;&gt;3)</f>
        <v>0</v>
      </c>
      <c r="U171" s="10" t="b">
        <f>TN_Liste[[#This Row],[Alter]]&lt;6</f>
        <v>0</v>
      </c>
      <c r="V171" s="54" t="b">
        <f>TN_Liste[[#This Row],[Art nicht 3 + Ü20 - U27 + TN ff "ja"]]</f>
        <v>0</v>
      </c>
      <c r="W171" s="242" t="b">
        <f>AND(TN_Liste[[#This Row],[Alter]]&gt;99,TN_Liste[[#This Row],[Alter]]&lt;&gt;"")</f>
        <v>0</v>
      </c>
      <c r="Y171" t="str" cm="1">
        <f t="array" ref="Y171">IFERROR(INDEX($S$4:$W$4,_xlfn.XMATCH(TRUE,S171:W171)),"")</f>
        <v/>
      </c>
    </row>
    <row r="172" spans="1:25" ht="15" customHeight="1" x14ac:dyDescent="0.25">
      <c r="A172" s="10" t="str">
        <f>IF(TN_Liste[[#This Row],[Vorname]]="","",A171+1)</f>
        <v/>
      </c>
      <c r="B172" s="44"/>
      <c r="C172" s="44"/>
      <c r="D172" s="43"/>
      <c r="E172" s="45"/>
      <c r="F172" s="46"/>
      <c r="G172" s="43"/>
      <c r="H172" s="224"/>
      <c r="I172" s="43"/>
      <c r="J172" s="43"/>
      <c r="K172" s="157" t="str">
        <f>IF(TN_Liste[[#This Row],[Geburts- datum]]="","",ROUNDDOWN(YEARFRAC(TN_Liste[[#This Row],[Geburts- datum]],$E$4),0))</f>
        <v/>
      </c>
      <c r="L172" s="54" t="str" cm="1">
        <f t="array" ref="L172">IF(TN_Liste[[#This Row],[Alter]]&lt;&gt;"",INDEX($N$4:$R$4,_xlfn.XMATCH(TRUE,N172:R172)),"")</f>
        <v/>
      </c>
      <c r="M172" s="54" t="str">
        <f>IF(TN_Liste[[#This Row],[förd.f]]=1,Deckblatt!$C$16-TN_Liste[[#This Row],[Tage abwesend]],"")</f>
        <v/>
      </c>
      <c r="N172" s="54" t="b">
        <f>TN_Liste[[#This Row],[Leiter ja/nein]]="ja"</f>
        <v>0</v>
      </c>
      <c r="O172" s="54" t="b">
        <f>AND($C$4&lt;&gt;3,TN_Liste[[#This Row],[Alter]]&gt;=6,TN_Liste[[#This Row],[Alter]]&lt;21)</f>
        <v>0</v>
      </c>
      <c r="P172" s="54" t="b">
        <f>AND($C$4=3,TN_Liste[[#This Row],[Alter]]&gt;=13,TN_Liste[[#This Row],[Alter]]&lt;&gt;"")</f>
        <v>0</v>
      </c>
      <c r="Q172" s="54" t="b">
        <f>AND($C$4&lt;&gt;3,TN_Liste[[#This Row],[Alter]]&gt;=21,TN_Liste[[#This Row],[Alter]]&lt;27,TN_Liste[[#This Row],[TN ff ü20*]]="ja")</f>
        <v>0</v>
      </c>
      <c r="R172" s="54" t="b">
        <f>TRUE</f>
        <v>1</v>
      </c>
      <c r="S172" s="10" t="b">
        <f>AND(TN_Liste[[#This Row],[TN ff ü20*]]="ja",TN_Liste[[#This Row],[Leiter ja/nein]]="ja")</f>
        <v>0</v>
      </c>
      <c r="T172" s="10" t="b">
        <f>AND(TN_Liste[[#This Row],[TN ff ü20*]]="ja",TN_Liste[[#This Row],[Alter]]&gt;=27,$C$4&lt;&gt;3)</f>
        <v>0</v>
      </c>
      <c r="U172" s="10" t="b">
        <f>TN_Liste[[#This Row],[Alter]]&lt;6</f>
        <v>0</v>
      </c>
      <c r="V172" s="54" t="b">
        <f>TN_Liste[[#This Row],[Art nicht 3 + Ü20 - U27 + TN ff "ja"]]</f>
        <v>0</v>
      </c>
      <c r="W172" s="242" t="b">
        <f>AND(TN_Liste[[#This Row],[Alter]]&gt;99,TN_Liste[[#This Row],[Alter]]&lt;&gt;"")</f>
        <v>0</v>
      </c>
      <c r="Y172" t="str" cm="1">
        <f t="array" ref="Y172">IFERROR(INDEX($S$4:$W$4,_xlfn.XMATCH(TRUE,S172:W172)),"")</f>
        <v/>
      </c>
    </row>
    <row r="173" spans="1:25" ht="15" customHeight="1" x14ac:dyDescent="0.25">
      <c r="A173" s="10" t="str">
        <f>IF(TN_Liste[[#This Row],[Vorname]]="","",A172+1)</f>
        <v/>
      </c>
      <c r="B173" s="44"/>
      <c r="C173" s="44"/>
      <c r="D173" s="43"/>
      <c r="E173" s="45"/>
      <c r="F173" s="46"/>
      <c r="G173" s="43"/>
      <c r="H173" s="224"/>
      <c r="I173" s="43"/>
      <c r="J173" s="43"/>
      <c r="K173" s="157" t="str">
        <f>IF(TN_Liste[[#This Row],[Geburts- datum]]="","",ROUNDDOWN(YEARFRAC(TN_Liste[[#This Row],[Geburts- datum]],$E$4),0))</f>
        <v/>
      </c>
      <c r="L173" s="54" t="str" cm="1">
        <f t="array" ref="L173">IF(TN_Liste[[#This Row],[Alter]]&lt;&gt;"",INDEX($N$4:$R$4,_xlfn.XMATCH(TRUE,N173:R173)),"")</f>
        <v/>
      </c>
      <c r="M173" s="54" t="str">
        <f>IF(TN_Liste[[#This Row],[förd.f]]=1,Deckblatt!$C$16-TN_Liste[[#This Row],[Tage abwesend]],"")</f>
        <v/>
      </c>
      <c r="N173" s="54" t="b">
        <f>TN_Liste[[#This Row],[Leiter ja/nein]]="ja"</f>
        <v>0</v>
      </c>
      <c r="O173" s="54" t="b">
        <f>AND($C$4&lt;&gt;3,TN_Liste[[#This Row],[Alter]]&gt;=6,TN_Liste[[#This Row],[Alter]]&lt;21)</f>
        <v>0</v>
      </c>
      <c r="P173" s="54" t="b">
        <f>AND($C$4=3,TN_Liste[[#This Row],[Alter]]&gt;=13,TN_Liste[[#This Row],[Alter]]&lt;&gt;"")</f>
        <v>0</v>
      </c>
      <c r="Q173" s="54" t="b">
        <f>AND($C$4&lt;&gt;3,TN_Liste[[#This Row],[Alter]]&gt;=21,TN_Liste[[#This Row],[Alter]]&lt;27,TN_Liste[[#This Row],[TN ff ü20*]]="ja")</f>
        <v>0</v>
      </c>
      <c r="R173" s="54" t="b">
        <f>TRUE</f>
        <v>1</v>
      </c>
      <c r="S173" s="10" t="b">
        <f>AND(TN_Liste[[#This Row],[TN ff ü20*]]="ja",TN_Liste[[#This Row],[Leiter ja/nein]]="ja")</f>
        <v>0</v>
      </c>
      <c r="T173" s="10" t="b">
        <f>AND(TN_Liste[[#This Row],[TN ff ü20*]]="ja",TN_Liste[[#This Row],[Alter]]&gt;=27,$C$4&lt;&gt;3)</f>
        <v>0</v>
      </c>
      <c r="U173" s="10" t="b">
        <f>TN_Liste[[#This Row],[Alter]]&lt;6</f>
        <v>0</v>
      </c>
      <c r="V173" s="54" t="b">
        <f>TN_Liste[[#This Row],[Art nicht 3 + Ü20 - U27 + TN ff "ja"]]</f>
        <v>0</v>
      </c>
      <c r="W173" s="242" t="b">
        <f>AND(TN_Liste[[#This Row],[Alter]]&gt;99,TN_Liste[[#This Row],[Alter]]&lt;&gt;"")</f>
        <v>0</v>
      </c>
      <c r="Y173" t="str" cm="1">
        <f t="array" ref="Y173">IFERROR(INDEX($S$4:$W$4,_xlfn.XMATCH(TRUE,S173:W173)),"")</f>
        <v/>
      </c>
    </row>
    <row r="174" spans="1:25" ht="15" customHeight="1" x14ac:dyDescent="0.25">
      <c r="A174" s="10" t="str">
        <f>IF(TN_Liste[[#This Row],[Vorname]]="","",A173+1)</f>
        <v/>
      </c>
      <c r="B174" s="44"/>
      <c r="C174" s="44"/>
      <c r="D174" s="43"/>
      <c r="E174" s="45"/>
      <c r="F174" s="46"/>
      <c r="G174" s="43"/>
      <c r="H174" s="224"/>
      <c r="I174" s="43"/>
      <c r="J174" s="43"/>
      <c r="K174" s="157" t="str">
        <f>IF(TN_Liste[[#This Row],[Geburts- datum]]="","",ROUNDDOWN(YEARFRAC(TN_Liste[[#This Row],[Geburts- datum]],$E$4),0))</f>
        <v/>
      </c>
      <c r="L174" s="54" t="str" cm="1">
        <f t="array" ref="L174">IF(TN_Liste[[#This Row],[Alter]]&lt;&gt;"",INDEX($N$4:$R$4,_xlfn.XMATCH(TRUE,N174:R174)),"")</f>
        <v/>
      </c>
      <c r="M174" s="54" t="str">
        <f>IF(TN_Liste[[#This Row],[förd.f]]=1,Deckblatt!$C$16-TN_Liste[[#This Row],[Tage abwesend]],"")</f>
        <v/>
      </c>
      <c r="N174" s="54" t="b">
        <f>TN_Liste[[#This Row],[Leiter ja/nein]]="ja"</f>
        <v>0</v>
      </c>
      <c r="O174" s="54" t="b">
        <f>AND($C$4&lt;&gt;3,TN_Liste[[#This Row],[Alter]]&gt;=6,TN_Liste[[#This Row],[Alter]]&lt;21)</f>
        <v>0</v>
      </c>
      <c r="P174" s="54" t="b">
        <f>AND($C$4=3,TN_Liste[[#This Row],[Alter]]&gt;=13,TN_Liste[[#This Row],[Alter]]&lt;&gt;"")</f>
        <v>0</v>
      </c>
      <c r="Q174" s="54" t="b">
        <f>AND($C$4&lt;&gt;3,TN_Liste[[#This Row],[Alter]]&gt;=21,TN_Liste[[#This Row],[Alter]]&lt;27,TN_Liste[[#This Row],[TN ff ü20*]]="ja")</f>
        <v>0</v>
      </c>
      <c r="R174" s="54" t="b">
        <f>TRUE</f>
        <v>1</v>
      </c>
      <c r="S174" s="10" t="b">
        <f>AND(TN_Liste[[#This Row],[TN ff ü20*]]="ja",TN_Liste[[#This Row],[Leiter ja/nein]]="ja")</f>
        <v>0</v>
      </c>
      <c r="T174" s="10" t="b">
        <f>AND(TN_Liste[[#This Row],[TN ff ü20*]]="ja",TN_Liste[[#This Row],[Alter]]&gt;=27,$C$4&lt;&gt;3)</f>
        <v>0</v>
      </c>
      <c r="U174" s="10" t="b">
        <f>TN_Liste[[#This Row],[Alter]]&lt;6</f>
        <v>0</v>
      </c>
      <c r="V174" s="54" t="b">
        <f>TN_Liste[[#This Row],[Art nicht 3 + Ü20 - U27 + TN ff "ja"]]</f>
        <v>0</v>
      </c>
      <c r="W174" s="242" t="b">
        <f>AND(TN_Liste[[#This Row],[Alter]]&gt;99,TN_Liste[[#This Row],[Alter]]&lt;&gt;"")</f>
        <v>0</v>
      </c>
      <c r="Y174" t="str" cm="1">
        <f t="array" ref="Y174">IFERROR(INDEX($S$4:$W$4,_xlfn.XMATCH(TRUE,S174:W174)),"")</f>
        <v/>
      </c>
    </row>
    <row r="175" spans="1:25" ht="15" customHeight="1" x14ac:dyDescent="0.25">
      <c r="A175" s="10" t="str">
        <f>IF(TN_Liste[[#This Row],[Vorname]]="","",A174+1)</f>
        <v/>
      </c>
      <c r="B175" s="44"/>
      <c r="C175" s="44"/>
      <c r="D175" s="43"/>
      <c r="E175" s="45"/>
      <c r="F175" s="46"/>
      <c r="G175" s="43"/>
      <c r="H175" s="224"/>
      <c r="I175" s="43"/>
      <c r="J175" s="43"/>
      <c r="K175" s="157" t="str">
        <f>IF(TN_Liste[[#This Row],[Geburts- datum]]="","",ROUNDDOWN(YEARFRAC(TN_Liste[[#This Row],[Geburts- datum]],$E$4),0))</f>
        <v/>
      </c>
      <c r="L175" s="54" t="str" cm="1">
        <f t="array" ref="L175">IF(TN_Liste[[#This Row],[Alter]]&lt;&gt;"",INDEX($N$4:$R$4,_xlfn.XMATCH(TRUE,N175:R175)),"")</f>
        <v/>
      </c>
      <c r="M175" s="54" t="str">
        <f>IF(TN_Liste[[#This Row],[förd.f]]=1,Deckblatt!$C$16-TN_Liste[[#This Row],[Tage abwesend]],"")</f>
        <v/>
      </c>
      <c r="N175" s="54" t="b">
        <f>TN_Liste[[#This Row],[Leiter ja/nein]]="ja"</f>
        <v>0</v>
      </c>
      <c r="O175" s="54" t="b">
        <f>AND($C$4&lt;&gt;3,TN_Liste[[#This Row],[Alter]]&gt;=6,TN_Liste[[#This Row],[Alter]]&lt;21)</f>
        <v>0</v>
      </c>
      <c r="P175" s="54" t="b">
        <f>AND($C$4=3,TN_Liste[[#This Row],[Alter]]&gt;=13,TN_Liste[[#This Row],[Alter]]&lt;&gt;"")</f>
        <v>0</v>
      </c>
      <c r="Q175" s="54" t="b">
        <f>AND($C$4&lt;&gt;3,TN_Liste[[#This Row],[Alter]]&gt;=21,TN_Liste[[#This Row],[Alter]]&lt;27,TN_Liste[[#This Row],[TN ff ü20*]]="ja")</f>
        <v>0</v>
      </c>
      <c r="R175" s="54" t="b">
        <f>TRUE</f>
        <v>1</v>
      </c>
      <c r="S175" s="10" t="b">
        <f>AND(TN_Liste[[#This Row],[TN ff ü20*]]="ja",TN_Liste[[#This Row],[Leiter ja/nein]]="ja")</f>
        <v>0</v>
      </c>
      <c r="T175" s="10" t="b">
        <f>AND(TN_Liste[[#This Row],[TN ff ü20*]]="ja",TN_Liste[[#This Row],[Alter]]&gt;=27,$C$4&lt;&gt;3)</f>
        <v>0</v>
      </c>
      <c r="U175" s="10" t="b">
        <f>TN_Liste[[#This Row],[Alter]]&lt;6</f>
        <v>0</v>
      </c>
      <c r="V175" s="54" t="b">
        <f>TN_Liste[[#This Row],[Art nicht 3 + Ü20 - U27 + TN ff "ja"]]</f>
        <v>0</v>
      </c>
      <c r="W175" s="242" t="b">
        <f>AND(TN_Liste[[#This Row],[Alter]]&gt;99,TN_Liste[[#This Row],[Alter]]&lt;&gt;"")</f>
        <v>0</v>
      </c>
      <c r="Y175" t="str" cm="1">
        <f t="array" ref="Y175">IFERROR(INDEX($S$4:$W$4,_xlfn.XMATCH(TRUE,S175:W175)),"")</f>
        <v/>
      </c>
    </row>
    <row r="176" spans="1:25" ht="15" customHeight="1" x14ac:dyDescent="0.25">
      <c r="A176" s="10" t="str">
        <f>IF(TN_Liste[[#This Row],[Vorname]]="","",A175+1)</f>
        <v/>
      </c>
      <c r="B176" s="44"/>
      <c r="C176" s="44"/>
      <c r="D176" s="43"/>
      <c r="E176" s="45"/>
      <c r="F176" s="46"/>
      <c r="G176" s="43"/>
      <c r="H176" s="224"/>
      <c r="I176" s="43"/>
      <c r="J176" s="43"/>
      <c r="K176" s="157" t="str">
        <f>IF(TN_Liste[[#This Row],[Geburts- datum]]="","",ROUNDDOWN(YEARFRAC(TN_Liste[[#This Row],[Geburts- datum]],$E$4),0))</f>
        <v/>
      </c>
      <c r="L176" s="54" t="str" cm="1">
        <f t="array" ref="L176">IF(TN_Liste[[#This Row],[Alter]]&lt;&gt;"",INDEX($N$4:$R$4,_xlfn.XMATCH(TRUE,N176:R176)),"")</f>
        <v/>
      </c>
      <c r="M176" s="54" t="str">
        <f>IF(TN_Liste[[#This Row],[förd.f]]=1,Deckblatt!$C$16-TN_Liste[[#This Row],[Tage abwesend]],"")</f>
        <v/>
      </c>
      <c r="N176" s="54" t="b">
        <f>TN_Liste[[#This Row],[Leiter ja/nein]]="ja"</f>
        <v>0</v>
      </c>
      <c r="O176" s="54" t="b">
        <f>AND($C$4&lt;&gt;3,TN_Liste[[#This Row],[Alter]]&gt;=6,TN_Liste[[#This Row],[Alter]]&lt;21)</f>
        <v>0</v>
      </c>
      <c r="P176" s="54" t="b">
        <f>AND($C$4=3,TN_Liste[[#This Row],[Alter]]&gt;=13,TN_Liste[[#This Row],[Alter]]&lt;&gt;"")</f>
        <v>0</v>
      </c>
      <c r="Q176" s="54" t="b">
        <f>AND($C$4&lt;&gt;3,TN_Liste[[#This Row],[Alter]]&gt;=21,TN_Liste[[#This Row],[Alter]]&lt;27,TN_Liste[[#This Row],[TN ff ü20*]]="ja")</f>
        <v>0</v>
      </c>
      <c r="R176" s="54" t="b">
        <f>TRUE</f>
        <v>1</v>
      </c>
      <c r="S176" s="10" t="b">
        <f>AND(TN_Liste[[#This Row],[TN ff ü20*]]="ja",TN_Liste[[#This Row],[Leiter ja/nein]]="ja")</f>
        <v>0</v>
      </c>
      <c r="T176" s="10" t="b">
        <f>AND(TN_Liste[[#This Row],[TN ff ü20*]]="ja",TN_Liste[[#This Row],[Alter]]&gt;=27,$C$4&lt;&gt;3)</f>
        <v>0</v>
      </c>
      <c r="U176" s="10" t="b">
        <f>TN_Liste[[#This Row],[Alter]]&lt;6</f>
        <v>0</v>
      </c>
      <c r="V176" s="54" t="b">
        <f>TN_Liste[[#This Row],[Art nicht 3 + Ü20 - U27 + TN ff "ja"]]</f>
        <v>0</v>
      </c>
      <c r="W176" s="242" t="b">
        <f>AND(TN_Liste[[#This Row],[Alter]]&gt;99,TN_Liste[[#This Row],[Alter]]&lt;&gt;"")</f>
        <v>0</v>
      </c>
      <c r="Y176" t="str" cm="1">
        <f t="array" ref="Y176">IFERROR(INDEX($S$4:$W$4,_xlfn.XMATCH(TRUE,S176:W176)),"")</f>
        <v/>
      </c>
    </row>
    <row r="177" spans="1:25" ht="15" customHeight="1" x14ac:dyDescent="0.25">
      <c r="A177" s="10" t="str">
        <f>IF(TN_Liste[[#This Row],[Vorname]]="","",A176+1)</f>
        <v/>
      </c>
      <c r="B177" s="44"/>
      <c r="C177" s="44"/>
      <c r="D177" s="43"/>
      <c r="E177" s="45"/>
      <c r="F177" s="46"/>
      <c r="G177" s="43"/>
      <c r="H177" s="224"/>
      <c r="I177" s="43"/>
      <c r="J177" s="43"/>
      <c r="K177" s="157" t="str">
        <f>IF(TN_Liste[[#This Row],[Geburts- datum]]="","",ROUNDDOWN(YEARFRAC(TN_Liste[[#This Row],[Geburts- datum]],$E$4),0))</f>
        <v/>
      </c>
      <c r="L177" s="54" t="str" cm="1">
        <f t="array" ref="L177">IF(TN_Liste[[#This Row],[Alter]]&lt;&gt;"",INDEX($N$4:$R$4,_xlfn.XMATCH(TRUE,N177:R177)),"")</f>
        <v/>
      </c>
      <c r="M177" s="54" t="str">
        <f>IF(TN_Liste[[#This Row],[förd.f]]=1,Deckblatt!$C$16-TN_Liste[[#This Row],[Tage abwesend]],"")</f>
        <v/>
      </c>
      <c r="N177" s="54" t="b">
        <f>TN_Liste[[#This Row],[Leiter ja/nein]]="ja"</f>
        <v>0</v>
      </c>
      <c r="O177" s="54" t="b">
        <f>AND($C$4&lt;&gt;3,TN_Liste[[#This Row],[Alter]]&gt;=6,TN_Liste[[#This Row],[Alter]]&lt;21)</f>
        <v>0</v>
      </c>
      <c r="P177" s="54" t="b">
        <f>AND($C$4=3,TN_Liste[[#This Row],[Alter]]&gt;=13,TN_Liste[[#This Row],[Alter]]&lt;&gt;"")</f>
        <v>0</v>
      </c>
      <c r="Q177" s="54" t="b">
        <f>AND($C$4&lt;&gt;3,TN_Liste[[#This Row],[Alter]]&gt;=21,TN_Liste[[#This Row],[Alter]]&lt;27,TN_Liste[[#This Row],[TN ff ü20*]]="ja")</f>
        <v>0</v>
      </c>
      <c r="R177" s="54" t="b">
        <f>TRUE</f>
        <v>1</v>
      </c>
      <c r="S177" s="10" t="b">
        <f>AND(TN_Liste[[#This Row],[TN ff ü20*]]="ja",TN_Liste[[#This Row],[Leiter ja/nein]]="ja")</f>
        <v>0</v>
      </c>
      <c r="T177" s="10" t="b">
        <f>AND(TN_Liste[[#This Row],[TN ff ü20*]]="ja",TN_Liste[[#This Row],[Alter]]&gt;=27,$C$4&lt;&gt;3)</f>
        <v>0</v>
      </c>
      <c r="U177" s="10" t="b">
        <f>TN_Liste[[#This Row],[Alter]]&lt;6</f>
        <v>0</v>
      </c>
      <c r="V177" s="54" t="b">
        <f>TN_Liste[[#This Row],[Art nicht 3 + Ü20 - U27 + TN ff "ja"]]</f>
        <v>0</v>
      </c>
      <c r="W177" s="242" t="b">
        <f>AND(TN_Liste[[#This Row],[Alter]]&gt;99,TN_Liste[[#This Row],[Alter]]&lt;&gt;"")</f>
        <v>0</v>
      </c>
      <c r="Y177" t="str" cm="1">
        <f t="array" ref="Y177">IFERROR(INDEX($S$4:$W$4,_xlfn.XMATCH(TRUE,S177:W177)),"")</f>
        <v/>
      </c>
    </row>
    <row r="178" spans="1:25" ht="15" customHeight="1" x14ac:dyDescent="0.25">
      <c r="A178" s="10" t="str">
        <f>IF(TN_Liste[[#This Row],[Vorname]]="","",A177+1)</f>
        <v/>
      </c>
      <c r="B178" s="44"/>
      <c r="C178" s="44"/>
      <c r="D178" s="43"/>
      <c r="E178" s="45"/>
      <c r="F178" s="46"/>
      <c r="G178" s="43"/>
      <c r="H178" s="224"/>
      <c r="I178" s="43"/>
      <c r="J178" s="43"/>
      <c r="K178" s="157" t="str">
        <f>IF(TN_Liste[[#This Row],[Geburts- datum]]="","",ROUNDDOWN(YEARFRAC(TN_Liste[[#This Row],[Geburts- datum]],$E$4),0))</f>
        <v/>
      </c>
      <c r="L178" s="54" t="str" cm="1">
        <f t="array" ref="L178">IF(TN_Liste[[#This Row],[Alter]]&lt;&gt;"",INDEX($N$4:$R$4,_xlfn.XMATCH(TRUE,N178:R178)),"")</f>
        <v/>
      </c>
      <c r="M178" s="54" t="str">
        <f>IF(TN_Liste[[#This Row],[förd.f]]=1,Deckblatt!$C$16-TN_Liste[[#This Row],[Tage abwesend]],"")</f>
        <v/>
      </c>
      <c r="N178" s="54" t="b">
        <f>TN_Liste[[#This Row],[Leiter ja/nein]]="ja"</f>
        <v>0</v>
      </c>
      <c r="O178" s="54" t="b">
        <f>AND($C$4&lt;&gt;3,TN_Liste[[#This Row],[Alter]]&gt;=6,TN_Liste[[#This Row],[Alter]]&lt;21)</f>
        <v>0</v>
      </c>
      <c r="P178" s="54" t="b">
        <f>AND($C$4=3,TN_Liste[[#This Row],[Alter]]&gt;=13,TN_Liste[[#This Row],[Alter]]&lt;&gt;"")</f>
        <v>0</v>
      </c>
      <c r="Q178" s="54" t="b">
        <f>AND($C$4&lt;&gt;3,TN_Liste[[#This Row],[Alter]]&gt;=21,TN_Liste[[#This Row],[Alter]]&lt;27,TN_Liste[[#This Row],[TN ff ü20*]]="ja")</f>
        <v>0</v>
      </c>
      <c r="R178" s="54" t="b">
        <f>TRUE</f>
        <v>1</v>
      </c>
      <c r="S178" s="10" t="b">
        <f>AND(TN_Liste[[#This Row],[TN ff ü20*]]="ja",TN_Liste[[#This Row],[Leiter ja/nein]]="ja")</f>
        <v>0</v>
      </c>
      <c r="T178" s="10" t="b">
        <f>AND(TN_Liste[[#This Row],[TN ff ü20*]]="ja",TN_Liste[[#This Row],[Alter]]&gt;=27,$C$4&lt;&gt;3)</f>
        <v>0</v>
      </c>
      <c r="U178" s="10" t="b">
        <f>TN_Liste[[#This Row],[Alter]]&lt;6</f>
        <v>0</v>
      </c>
      <c r="V178" s="54" t="b">
        <f>TN_Liste[[#This Row],[Art nicht 3 + Ü20 - U27 + TN ff "ja"]]</f>
        <v>0</v>
      </c>
      <c r="W178" s="242" t="b">
        <f>AND(TN_Liste[[#This Row],[Alter]]&gt;99,TN_Liste[[#This Row],[Alter]]&lt;&gt;"")</f>
        <v>0</v>
      </c>
      <c r="Y178" t="str" cm="1">
        <f t="array" ref="Y178">IFERROR(INDEX($S$4:$W$4,_xlfn.XMATCH(TRUE,S178:W178)),"")</f>
        <v/>
      </c>
    </row>
    <row r="179" spans="1:25" ht="15" customHeight="1" x14ac:dyDescent="0.25">
      <c r="A179" s="10" t="str">
        <f>IF(TN_Liste[[#This Row],[Vorname]]="","",A178+1)</f>
        <v/>
      </c>
      <c r="B179" s="44"/>
      <c r="C179" s="44"/>
      <c r="D179" s="43"/>
      <c r="E179" s="45"/>
      <c r="F179" s="46"/>
      <c r="G179" s="43"/>
      <c r="H179" s="224"/>
      <c r="I179" s="43"/>
      <c r="J179" s="43"/>
      <c r="K179" s="157" t="str">
        <f>IF(TN_Liste[[#This Row],[Geburts- datum]]="","",ROUNDDOWN(YEARFRAC(TN_Liste[[#This Row],[Geburts- datum]],$E$4),0))</f>
        <v/>
      </c>
      <c r="L179" s="54" t="str" cm="1">
        <f t="array" ref="L179">IF(TN_Liste[[#This Row],[Alter]]&lt;&gt;"",INDEX($N$4:$R$4,_xlfn.XMATCH(TRUE,N179:R179)),"")</f>
        <v/>
      </c>
      <c r="M179" s="54" t="str">
        <f>IF(TN_Liste[[#This Row],[förd.f]]=1,Deckblatt!$C$16-TN_Liste[[#This Row],[Tage abwesend]],"")</f>
        <v/>
      </c>
      <c r="N179" s="54" t="b">
        <f>TN_Liste[[#This Row],[Leiter ja/nein]]="ja"</f>
        <v>0</v>
      </c>
      <c r="O179" s="54" t="b">
        <f>AND($C$4&lt;&gt;3,TN_Liste[[#This Row],[Alter]]&gt;=6,TN_Liste[[#This Row],[Alter]]&lt;21)</f>
        <v>0</v>
      </c>
      <c r="P179" s="54" t="b">
        <f>AND($C$4=3,TN_Liste[[#This Row],[Alter]]&gt;=13,TN_Liste[[#This Row],[Alter]]&lt;&gt;"")</f>
        <v>0</v>
      </c>
      <c r="Q179" s="54" t="b">
        <f>AND($C$4&lt;&gt;3,TN_Liste[[#This Row],[Alter]]&gt;=21,TN_Liste[[#This Row],[Alter]]&lt;27,TN_Liste[[#This Row],[TN ff ü20*]]="ja")</f>
        <v>0</v>
      </c>
      <c r="R179" s="54" t="b">
        <f>TRUE</f>
        <v>1</v>
      </c>
      <c r="S179" s="10" t="b">
        <f>AND(TN_Liste[[#This Row],[TN ff ü20*]]="ja",TN_Liste[[#This Row],[Leiter ja/nein]]="ja")</f>
        <v>0</v>
      </c>
      <c r="T179" s="10" t="b">
        <f>AND(TN_Liste[[#This Row],[TN ff ü20*]]="ja",TN_Liste[[#This Row],[Alter]]&gt;=27,$C$4&lt;&gt;3)</f>
        <v>0</v>
      </c>
      <c r="U179" s="10" t="b">
        <f>TN_Liste[[#This Row],[Alter]]&lt;6</f>
        <v>0</v>
      </c>
      <c r="V179" s="54" t="b">
        <f>TN_Liste[[#This Row],[Art nicht 3 + Ü20 - U27 + TN ff "ja"]]</f>
        <v>0</v>
      </c>
      <c r="W179" s="242" t="b">
        <f>AND(TN_Liste[[#This Row],[Alter]]&gt;99,TN_Liste[[#This Row],[Alter]]&lt;&gt;"")</f>
        <v>0</v>
      </c>
      <c r="Y179" t="str" cm="1">
        <f t="array" ref="Y179">IFERROR(INDEX($S$4:$W$4,_xlfn.XMATCH(TRUE,S179:W179)),"")</f>
        <v/>
      </c>
    </row>
    <row r="180" spans="1:25" ht="15" customHeight="1" x14ac:dyDescent="0.25">
      <c r="A180" s="10" t="str">
        <f>IF(TN_Liste[[#This Row],[Vorname]]="","",A179+1)</f>
        <v/>
      </c>
      <c r="B180" s="44"/>
      <c r="C180" s="44"/>
      <c r="D180" s="43"/>
      <c r="E180" s="45"/>
      <c r="F180" s="46"/>
      <c r="G180" s="43"/>
      <c r="H180" s="224"/>
      <c r="I180" s="43"/>
      <c r="J180" s="43"/>
      <c r="K180" s="157" t="str">
        <f>IF(TN_Liste[[#This Row],[Geburts- datum]]="","",ROUNDDOWN(YEARFRAC(TN_Liste[[#This Row],[Geburts- datum]],$E$4),0))</f>
        <v/>
      </c>
      <c r="L180" s="54" t="str" cm="1">
        <f t="array" ref="L180">IF(TN_Liste[[#This Row],[Alter]]&lt;&gt;"",INDEX($N$4:$R$4,_xlfn.XMATCH(TRUE,N180:R180)),"")</f>
        <v/>
      </c>
      <c r="M180" s="54" t="str">
        <f>IF(TN_Liste[[#This Row],[förd.f]]=1,Deckblatt!$C$16-TN_Liste[[#This Row],[Tage abwesend]],"")</f>
        <v/>
      </c>
      <c r="N180" s="54" t="b">
        <f>TN_Liste[[#This Row],[Leiter ja/nein]]="ja"</f>
        <v>0</v>
      </c>
      <c r="O180" s="54" t="b">
        <f>AND($C$4&lt;&gt;3,TN_Liste[[#This Row],[Alter]]&gt;=6,TN_Liste[[#This Row],[Alter]]&lt;21)</f>
        <v>0</v>
      </c>
      <c r="P180" s="54" t="b">
        <f>AND($C$4=3,TN_Liste[[#This Row],[Alter]]&gt;=13,TN_Liste[[#This Row],[Alter]]&lt;&gt;"")</f>
        <v>0</v>
      </c>
      <c r="Q180" s="54" t="b">
        <f>AND($C$4&lt;&gt;3,TN_Liste[[#This Row],[Alter]]&gt;=21,TN_Liste[[#This Row],[Alter]]&lt;27,TN_Liste[[#This Row],[TN ff ü20*]]="ja")</f>
        <v>0</v>
      </c>
      <c r="R180" s="54" t="b">
        <f>TRUE</f>
        <v>1</v>
      </c>
      <c r="S180" s="10" t="b">
        <f>AND(TN_Liste[[#This Row],[TN ff ü20*]]="ja",TN_Liste[[#This Row],[Leiter ja/nein]]="ja")</f>
        <v>0</v>
      </c>
      <c r="T180" s="10" t="b">
        <f>AND(TN_Liste[[#This Row],[TN ff ü20*]]="ja",TN_Liste[[#This Row],[Alter]]&gt;=27,$C$4&lt;&gt;3)</f>
        <v>0</v>
      </c>
      <c r="U180" s="10" t="b">
        <f>TN_Liste[[#This Row],[Alter]]&lt;6</f>
        <v>0</v>
      </c>
      <c r="V180" s="54" t="b">
        <f>TN_Liste[[#This Row],[Art nicht 3 + Ü20 - U27 + TN ff "ja"]]</f>
        <v>0</v>
      </c>
      <c r="W180" s="242" t="b">
        <f>AND(TN_Liste[[#This Row],[Alter]]&gt;99,TN_Liste[[#This Row],[Alter]]&lt;&gt;"")</f>
        <v>0</v>
      </c>
      <c r="Y180" t="str" cm="1">
        <f t="array" ref="Y180">IFERROR(INDEX($S$4:$W$4,_xlfn.XMATCH(TRUE,S180:W180)),"")</f>
        <v/>
      </c>
    </row>
    <row r="181" spans="1:25" ht="15" customHeight="1" x14ac:dyDescent="0.25">
      <c r="A181" s="10" t="str">
        <f>IF(TN_Liste[[#This Row],[Vorname]]="","",A180+1)</f>
        <v/>
      </c>
      <c r="B181" s="44"/>
      <c r="C181" s="44"/>
      <c r="D181" s="43"/>
      <c r="E181" s="45"/>
      <c r="F181" s="46"/>
      <c r="G181" s="43"/>
      <c r="H181" s="224"/>
      <c r="I181" s="43"/>
      <c r="J181" s="43"/>
      <c r="K181" s="157" t="str">
        <f>IF(TN_Liste[[#This Row],[Geburts- datum]]="","",ROUNDDOWN(YEARFRAC(TN_Liste[[#This Row],[Geburts- datum]],$E$4),0))</f>
        <v/>
      </c>
      <c r="L181" s="54" t="str" cm="1">
        <f t="array" ref="L181">IF(TN_Liste[[#This Row],[Alter]]&lt;&gt;"",INDEX($N$4:$R$4,_xlfn.XMATCH(TRUE,N181:R181)),"")</f>
        <v/>
      </c>
      <c r="M181" s="54" t="str">
        <f>IF(TN_Liste[[#This Row],[förd.f]]=1,Deckblatt!$C$16-TN_Liste[[#This Row],[Tage abwesend]],"")</f>
        <v/>
      </c>
      <c r="N181" s="54" t="b">
        <f>TN_Liste[[#This Row],[Leiter ja/nein]]="ja"</f>
        <v>0</v>
      </c>
      <c r="O181" s="54" t="b">
        <f>AND($C$4&lt;&gt;3,TN_Liste[[#This Row],[Alter]]&gt;=6,TN_Liste[[#This Row],[Alter]]&lt;21)</f>
        <v>0</v>
      </c>
      <c r="P181" s="54" t="b">
        <f>AND($C$4=3,TN_Liste[[#This Row],[Alter]]&gt;=13,TN_Liste[[#This Row],[Alter]]&lt;&gt;"")</f>
        <v>0</v>
      </c>
      <c r="Q181" s="54" t="b">
        <f>AND($C$4&lt;&gt;3,TN_Liste[[#This Row],[Alter]]&gt;=21,TN_Liste[[#This Row],[Alter]]&lt;27,TN_Liste[[#This Row],[TN ff ü20*]]="ja")</f>
        <v>0</v>
      </c>
      <c r="R181" s="54" t="b">
        <f>TRUE</f>
        <v>1</v>
      </c>
      <c r="S181" s="10" t="b">
        <f>AND(TN_Liste[[#This Row],[TN ff ü20*]]="ja",TN_Liste[[#This Row],[Leiter ja/nein]]="ja")</f>
        <v>0</v>
      </c>
      <c r="T181" s="10" t="b">
        <f>AND(TN_Liste[[#This Row],[TN ff ü20*]]="ja",TN_Liste[[#This Row],[Alter]]&gt;=27,$C$4&lt;&gt;3)</f>
        <v>0</v>
      </c>
      <c r="U181" s="10" t="b">
        <f>TN_Liste[[#This Row],[Alter]]&lt;6</f>
        <v>0</v>
      </c>
      <c r="V181" s="54" t="b">
        <f>TN_Liste[[#This Row],[Art nicht 3 + Ü20 - U27 + TN ff "ja"]]</f>
        <v>0</v>
      </c>
      <c r="W181" s="242" t="b">
        <f>AND(TN_Liste[[#This Row],[Alter]]&gt;99,TN_Liste[[#This Row],[Alter]]&lt;&gt;"")</f>
        <v>0</v>
      </c>
      <c r="Y181" t="str" cm="1">
        <f t="array" ref="Y181">IFERROR(INDEX($S$4:$W$4,_xlfn.XMATCH(TRUE,S181:W181)),"")</f>
        <v/>
      </c>
    </row>
    <row r="182" spans="1:25" ht="15" customHeight="1" x14ac:dyDescent="0.25">
      <c r="A182" s="10" t="str">
        <f>IF(TN_Liste[[#This Row],[Vorname]]="","",A181+1)</f>
        <v/>
      </c>
      <c r="B182" s="44"/>
      <c r="C182" s="44"/>
      <c r="D182" s="43"/>
      <c r="E182" s="45"/>
      <c r="F182" s="46"/>
      <c r="G182" s="43"/>
      <c r="H182" s="224"/>
      <c r="I182" s="43"/>
      <c r="J182" s="43"/>
      <c r="K182" s="157" t="str">
        <f>IF(TN_Liste[[#This Row],[Geburts- datum]]="","",ROUNDDOWN(YEARFRAC(TN_Liste[[#This Row],[Geburts- datum]],$E$4),0))</f>
        <v/>
      </c>
      <c r="L182" s="54" t="str" cm="1">
        <f t="array" ref="L182">IF(TN_Liste[[#This Row],[Alter]]&lt;&gt;"",INDEX($N$4:$R$4,_xlfn.XMATCH(TRUE,N182:R182)),"")</f>
        <v/>
      </c>
      <c r="M182" s="54" t="str">
        <f>IF(TN_Liste[[#This Row],[förd.f]]=1,Deckblatt!$C$16-TN_Liste[[#This Row],[Tage abwesend]],"")</f>
        <v/>
      </c>
      <c r="N182" s="54" t="b">
        <f>TN_Liste[[#This Row],[Leiter ja/nein]]="ja"</f>
        <v>0</v>
      </c>
      <c r="O182" s="54" t="b">
        <f>AND($C$4&lt;&gt;3,TN_Liste[[#This Row],[Alter]]&gt;=6,TN_Liste[[#This Row],[Alter]]&lt;21)</f>
        <v>0</v>
      </c>
      <c r="P182" s="54" t="b">
        <f>AND($C$4=3,TN_Liste[[#This Row],[Alter]]&gt;=13,TN_Liste[[#This Row],[Alter]]&lt;&gt;"")</f>
        <v>0</v>
      </c>
      <c r="Q182" s="54" t="b">
        <f>AND($C$4&lt;&gt;3,TN_Liste[[#This Row],[Alter]]&gt;=21,TN_Liste[[#This Row],[Alter]]&lt;27,TN_Liste[[#This Row],[TN ff ü20*]]="ja")</f>
        <v>0</v>
      </c>
      <c r="R182" s="54" t="b">
        <f>TRUE</f>
        <v>1</v>
      </c>
      <c r="S182" s="10" t="b">
        <f>AND(TN_Liste[[#This Row],[TN ff ü20*]]="ja",TN_Liste[[#This Row],[Leiter ja/nein]]="ja")</f>
        <v>0</v>
      </c>
      <c r="T182" s="10" t="b">
        <f>AND(TN_Liste[[#This Row],[TN ff ü20*]]="ja",TN_Liste[[#This Row],[Alter]]&gt;=27,$C$4&lt;&gt;3)</f>
        <v>0</v>
      </c>
      <c r="U182" s="10" t="b">
        <f>TN_Liste[[#This Row],[Alter]]&lt;6</f>
        <v>0</v>
      </c>
      <c r="V182" s="54" t="b">
        <f>TN_Liste[[#This Row],[Art nicht 3 + Ü20 - U27 + TN ff "ja"]]</f>
        <v>0</v>
      </c>
      <c r="W182" s="242" t="b">
        <f>AND(TN_Liste[[#This Row],[Alter]]&gt;99,TN_Liste[[#This Row],[Alter]]&lt;&gt;"")</f>
        <v>0</v>
      </c>
      <c r="Y182" t="str" cm="1">
        <f t="array" ref="Y182">IFERROR(INDEX($S$4:$W$4,_xlfn.XMATCH(TRUE,S182:W182)),"")</f>
        <v/>
      </c>
    </row>
    <row r="183" spans="1:25" ht="15" customHeight="1" x14ac:dyDescent="0.25">
      <c r="A183" s="10" t="str">
        <f>IF(TN_Liste[[#This Row],[Vorname]]="","",A182+1)</f>
        <v/>
      </c>
      <c r="B183" s="44"/>
      <c r="C183" s="44"/>
      <c r="D183" s="43"/>
      <c r="E183" s="45"/>
      <c r="F183" s="46"/>
      <c r="G183" s="43"/>
      <c r="H183" s="224"/>
      <c r="I183" s="43"/>
      <c r="J183" s="43"/>
      <c r="K183" s="157" t="str">
        <f>IF(TN_Liste[[#This Row],[Geburts- datum]]="","",ROUNDDOWN(YEARFRAC(TN_Liste[[#This Row],[Geburts- datum]],$E$4),0))</f>
        <v/>
      </c>
      <c r="L183" s="54" t="str" cm="1">
        <f t="array" ref="L183">IF(TN_Liste[[#This Row],[Alter]]&lt;&gt;"",INDEX($N$4:$R$4,_xlfn.XMATCH(TRUE,N183:R183)),"")</f>
        <v/>
      </c>
      <c r="M183" s="54" t="str">
        <f>IF(TN_Liste[[#This Row],[förd.f]]=1,Deckblatt!$C$16-TN_Liste[[#This Row],[Tage abwesend]],"")</f>
        <v/>
      </c>
      <c r="N183" s="54" t="b">
        <f>TN_Liste[[#This Row],[Leiter ja/nein]]="ja"</f>
        <v>0</v>
      </c>
      <c r="O183" s="54" t="b">
        <f>AND($C$4&lt;&gt;3,TN_Liste[[#This Row],[Alter]]&gt;=6,TN_Liste[[#This Row],[Alter]]&lt;21)</f>
        <v>0</v>
      </c>
      <c r="P183" s="54" t="b">
        <f>AND($C$4=3,TN_Liste[[#This Row],[Alter]]&gt;=13,TN_Liste[[#This Row],[Alter]]&lt;&gt;"")</f>
        <v>0</v>
      </c>
      <c r="Q183" s="54" t="b">
        <f>AND($C$4&lt;&gt;3,TN_Liste[[#This Row],[Alter]]&gt;=21,TN_Liste[[#This Row],[Alter]]&lt;27,TN_Liste[[#This Row],[TN ff ü20*]]="ja")</f>
        <v>0</v>
      </c>
      <c r="R183" s="54" t="b">
        <f>TRUE</f>
        <v>1</v>
      </c>
      <c r="S183" s="10" t="b">
        <f>AND(TN_Liste[[#This Row],[TN ff ü20*]]="ja",TN_Liste[[#This Row],[Leiter ja/nein]]="ja")</f>
        <v>0</v>
      </c>
      <c r="T183" s="10" t="b">
        <f>AND(TN_Liste[[#This Row],[TN ff ü20*]]="ja",TN_Liste[[#This Row],[Alter]]&gt;=27,$C$4&lt;&gt;3)</f>
        <v>0</v>
      </c>
      <c r="U183" s="10" t="b">
        <f>TN_Liste[[#This Row],[Alter]]&lt;6</f>
        <v>0</v>
      </c>
      <c r="V183" s="54" t="b">
        <f>TN_Liste[[#This Row],[Art nicht 3 + Ü20 - U27 + TN ff "ja"]]</f>
        <v>0</v>
      </c>
      <c r="W183" s="242" t="b">
        <f>AND(TN_Liste[[#This Row],[Alter]]&gt;99,TN_Liste[[#This Row],[Alter]]&lt;&gt;"")</f>
        <v>0</v>
      </c>
      <c r="Y183" t="str" cm="1">
        <f t="array" ref="Y183">IFERROR(INDEX($S$4:$W$4,_xlfn.XMATCH(TRUE,S183:W183)),"")</f>
        <v/>
      </c>
    </row>
    <row r="184" spans="1:25" ht="15" customHeight="1" x14ac:dyDescent="0.25">
      <c r="A184" s="10" t="str">
        <f>IF(TN_Liste[[#This Row],[Vorname]]="","",A183+1)</f>
        <v/>
      </c>
      <c r="B184" s="44"/>
      <c r="C184" s="44"/>
      <c r="D184" s="43"/>
      <c r="E184" s="45"/>
      <c r="F184" s="46"/>
      <c r="G184" s="43"/>
      <c r="H184" s="224"/>
      <c r="I184" s="43"/>
      <c r="J184" s="43"/>
      <c r="K184" s="157" t="str">
        <f>IF(TN_Liste[[#This Row],[Geburts- datum]]="","",ROUNDDOWN(YEARFRAC(TN_Liste[[#This Row],[Geburts- datum]],$E$4),0))</f>
        <v/>
      </c>
      <c r="L184" s="54" t="str" cm="1">
        <f t="array" ref="L184">IF(TN_Liste[[#This Row],[Alter]]&lt;&gt;"",INDEX($N$4:$R$4,_xlfn.XMATCH(TRUE,N184:R184)),"")</f>
        <v/>
      </c>
      <c r="M184" s="54" t="str">
        <f>IF(TN_Liste[[#This Row],[förd.f]]=1,Deckblatt!$C$16-TN_Liste[[#This Row],[Tage abwesend]],"")</f>
        <v/>
      </c>
      <c r="N184" s="54" t="b">
        <f>TN_Liste[[#This Row],[Leiter ja/nein]]="ja"</f>
        <v>0</v>
      </c>
      <c r="O184" s="54" t="b">
        <f>AND($C$4&lt;&gt;3,TN_Liste[[#This Row],[Alter]]&gt;=6,TN_Liste[[#This Row],[Alter]]&lt;21)</f>
        <v>0</v>
      </c>
      <c r="P184" s="54" t="b">
        <f>AND($C$4=3,TN_Liste[[#This Row],[Alter]]&gt;=13,TN_Liste[[#This Row],[Alter]]&lt;&gt;"")</f>
        <v>0</v>
      </c>
      <c r="Q184" s="54" t="b">
        <f>AND($C$4&lt;&gt;3,TN_Liste[[#This Row],[Alter]]&gt;=21,TN_Liste[[#This Row],[Alter]]&lt;27,TN_Liste[[#This Row],[TN ff ü20*]]="ja")</f>
        <v>0</v>
      </c>
      <c r="R184" s="54" t="b">
        <f>TRUE</f>
        <v>1</v>
      </c>
      <c r="S184" s="10" t="b">
        <f>AND(TN_Liste[[#This Row],[TN ff ü20*]]="ja",TN_Liste[[#This Row],[Leiter ja/nein]]="ja")</f>
        <v>0</v>
      </c>
      <c r="T184" s="10" t="b">
        <f>AND(TN_Liste[[#This Row],[TN ff ü20*]]="ja",TN_Liste[[#This Row],[Alter]]&gt;=27,$C$4&lt;&gt;3)</f>
        <v>0</v>
      </c>
      <c r="U184" s="10" t="b">
        <f>TN_Liste[[#This Row],[Alter]]&lt;6</f>
        <v>0</v>
      </c>
      <c r="V184" s="54" t="b">
        <f>TN_Liste[[#This Row],[Art nicht 3 + Ü20 - U27 + TN ff "ja"]]</f>
        <v>0</v>
      </c>
      <c r="W184" s="242" t="b">
        <f>AND(TN_Liste[[#This Row],[Alter]]&gt;99,TN_Liste[[#This Row],[Alter]]&lt;&gt;"")</f>
        <v>0</v>
      </c>
      <c r="Y184" t="str" cm="1">
        <f t="array" ref="Y184">IFERROR(INDEX($S$4:$W$4,_xlfn.XMATCH(TRUE,S184:W184)),"")</f>
        <v/>
      </c>
    </row>
    <row r="185" spans="1:25" ht="15" customHeight="1" x14ac:dyDescent="0.25">
      <c r="A185" s="10" t="str">
        <f>IF(TN_Liste[[#This Row],[Vorname]]="","",A184+1)</f>
        <v/>
      </c>
      <c r="B185" s="44"/>
      <c r="C185" s="44"/>
      <c r="D185" s="43"/>
      <c r="E185" s="45"/>
      <c r="F185" s="46"/>
      <c r="G185" s="43"/>
      <c r="H185" s="224"/>
      <c r="I185" s="43"/>
      <c r="J185" s="43"/>
      <c r="K185" s="157" t="str">
        <f>IF(TN_Liste[[#This Row],[Geburts- datum]]="","",ROUNDDOWN(YEARFRAC(TN_Liste[[#This Row],[Geburts- datum]],$E$4),0))</f>
        <v/>
      </c>
      <c r="L185" s="54" t="str" cm="1">
        <f t="array" ref="L185">IF(TN_Liste[[#This Row],[Alter]]&lt;&gt;"",INDEX($N$4:$R$4,_xlfn.XMATCH(TRUE,N185:R185)),"")</f>
        <v/>
      </c>
      <c r="M185" s="54" t="str">
        <f>IF(TN_Liste[[#This Row],[förd.f]]=1,Deckblatt!$C$16-TN_Liste[[#This Row],[Tage abwesend]],"")</f>
        <v/>
      </c>
      <c r="N185" s="54" t="b">
        <f>TN_Liste[[#This Row],[Leiter ja/nein]]="ja"</f>
        <v>0</v>
      </c>
      <c r="O185" s="54" t="b">
        <f>AND($C$4&lt;&gt;3,TN_Liste[[#This Row],[Alter]]&gt;=6,TN_Liste[[#This Row],[Alter]]&lt;21)</f>
        <v>0</v>
      </c>
      <c r="P185" s="54" t="b">
        <f>AND($C$4=3,TN_Liste[[#This Row],[Alter]]&gt;=13,TN_Liste[[#This Row],[Alter]]&lt;&gt;"")</f>
        <v>0</v>
      </c>
      <c r="Q185" s="54" t="b">
        <f>AND($C$4&lt;&gt;3,TN_Liste[[#This Row],[Alter]]&gt;=21,TN_Liste[[#This Row],[Alter]]&lt;27,TN_Liste[[#This Row],[TN ff ü20*]]="ja")</f>
        <v>0</v>
      </c>
      <c r="R185" s="54" t="b">
        <f>TRUE</f>
        <v>1</v>
      </c>
      <c r="S185" s="10" t="b">
        <f>AND(TN_Liste[[#This Row],[TN ff ü20*]]="ja",TN_Liste[[#This Row],[Leiter ja/nein]]="ja")</f>
        <v>0</v>
      </c>
      <c r="T185" s="10" t="b">
        <f>AND(TN_Liste[[#This Row],[TN ff ü20*]]="ja",TN_Liste[[#This Row],[Alter]]&gt;=27,$C$4&lt;&gt;3)</f>
        <v>0</v>
      </c>
      <c r="U185" s="10" t="b">
        <f>TN_Liste[[#This Row],[Alter]]&lt;6</f>
        <v>0</v>
      </c>
      <c r="V185" s="54" t="b">
        <f>TN_Liste[[#This Row],[Art nicht 3 + Ü20 - U27 + TN ff "ja"]]</f>
        <v>0</v>
      </c>
      <c r="W185" s="242" t="b">
        <f>AND(TN_Liste[[#This Row],[Alter]]&gt;99,TN_Liste[[#This Row],[Alter]]&lt;&gt;"")</f>
        <v>0</v>
      </c>
      <c r="Y185" t="str" cm="1">
        <f t="array" ref="Y185">IFERROR(INDEX($S$4:$W$4,_xlfn.XMATCH(TRUE,S185:W185)),"")</f>
        <v/>
      </c>
    </row>
    <row r="186" spans="1:25" ht="15" customHeight="1" x14ac:dyDescent="0.25">
      <c r="A186" s="10" t="str">
        <f>IF(TN_Liste[[#This Row],[Vorname]]="","",A185+1)</f>
        <v/>
      </c>
      <c r="B186" s="44"/>
      <c r="C186" s="44"/>
      <c r="D186" s="43"/>
      <c r="E186" s="45"/>
      <c r="F186" s="46"/>
      <c r="G186" s="43"/>
      <c r="H186" s="224"/>
      <c r="I186" s="43"/>
      <c r="J186" s="43"/>
      <c r="K186" s="157" t="str">
        <f>IF(TN_Liste[[#This Row],[Geburts- datum]]="","",ROUNDDOWN(YEARFRAC(TN_Liste[[#This Row],[Geburts- datum]],$E$4),0))</f>
        <v/>
      </c>
      <c r="L186" s="54" t="str" cm="1">
        <f t="array" ref="L186">IF(TN_Liste[[#This Row],[Alter]]&lt;&gt;"",INDEX($N$4:$R$4,_xlfn.XMATCH(TRUE,N186:R186)),"")</f>
        <v/>
      </c>
      <c r="M186" s="54" t="str">
        <f>IF(TN_Liste[[#This Row],[förd.f]]=1,Deckblatt!$C$16-TN_Liste[[#This Row],[Tage abwesend]],"")</f>
        <v/>
      </c>
      <c r="N186" s="54" t="b">
        <f>TN_Liste[[#This Row],[Leiter ja/nein]]="ja"</f>
        <v>0</v>
      </c>
      <c r="O186" s="54" t="b">
        <f>AND($C$4&lt;&gt;3,TN_Liste[[#This Row],[Alter]]&gt;=6,TN_Liste[[#This Row],[Alter]]&lt;21)</f>
        <v>0</v>
      </c>
      <c r="P186" s="54" t="b">
        <f>AND($C$4=3,TN_Liste[[#This Row],[Alter]]&gt;=13,TN_Liste[[#This Row],[Alter]]&lt;&gt;"")</f>
        <v>0</v>
      </c>
      <c r="Q186" s="54" t="b">
        <f>AND($C$4&lt;&gt;3,TN_Liste[[#This Row],[Alter]]&gt;=21,TN_Liste[[#This Row],[Alter]]&lt;27,TN_Liste[[#This Row],[TN ff ü20*]]="ja")</f>
        <v>0</v>
      </c>
      <c r="R186" s="54" t="b">
        <f>TRUE</f>
        <v>1</v>
      </c>
      <c r="S186" s="10" t="b">
        <f>AND(TN_Liste[[#This Row],[TN ff ü20*]]="ja",TN_Liste[[#This Row],[Leiter ja/nein]]="ja")</f>
        <v>0</v>
      </c>
      <c r="T186" s="10" t="b">
        <f>AND(TN_Liste[[#This Row],[TN ff ü20*]]="ja",TN_Liste[[#This Row],[Alter]]&gt;=27,$C$4&lt;&gt;3)</f>
        <v>0</v>
      </c>
      <c r="U186" s="10" t="b">
        <f>TN_Liste[[#This Row],[Alter]]&lt;6</f>
        <v>0</v>
      </c>
      <c r="V186" s="54" t="b">
        <f>TN_Liste[[#This Row],[Art nicht 3 + Ü20 - U27 + TN ff "ja"]]</f>
        <v>0</v>
      </c>
      <c r="W186" s="242" t="b">
        <f>AND(TN_Liste[[#This Row],[Alter]]&gt;99,TN_Liste[[#This Row],[Alter]]&lt;&gt;"")</f>
        <v>0</v>
      </c>
      <c r="Y186" t="str" cm="1">
        <f t="array" ref="Y186">IFERROR(INDEX($S$4:$W$4,_xlfn.XMATCH(TRUE,S186:W186)),"")</f>
        <v/>
      </c>
    </row>
    <row r="187" spans="1:25" ht="15" customHeight="1" x14ac:dyDescent="0.25">
      <c r="A187" s="10" t="str">
        <f>IF(TN_Liste[[#This Row],[Vorname]]="","",A186+1)</f>
        <v/>
      </c>
      <c r="B187" s="44"/>
      <c r="C187" s="44"/>
      <c r="D187" s="43"/>
      <c r="E187" s="45"/>
      <c r="F187" s="46"/>
      <c r="G187" s="43"/>
      <c r="H187" s="224"/>
      <c r="I187" s="43"/>
      <c r="J187" s="43"/>
      <c r="K187" s="157" t="str">
        <f>IF(TN_Liste[[#This Row],[Geburts- datum]]="","",ROUNDDOWN(YEARFRAC(TN_Liste[[#This Row],[Geburts- datum]],$E$4),0))</f>
        <v/>
      </c>
      <c r="L187" s="54" t="str" cm="1">
        <f t="array" ref="L187">IF(TN_Liste[[#This Row],[Alter]]&lt;&gt;"",INDEX($N$4:$R$4,_xlfn.XMATCH(TRUE,N187:R187)),"")</f>
        <v/>
      </c>
      <c r="M187" s="54" t="str">
        <f>IF(TN_Liste[[#This Row],[förd.f]]=1,Deckblatt!$C$16-TN_Liste[[#This Row],[Tage abwesend]],"")</f>
        <v/>
      </c>
      <c r="N187" s="54" t="b">
        <f>TN_Liste[[#This Row],[Leiter ja/nein]]="ja"</f>
        <v>0</v>
      </c>
      <c r="O187" s="54" t="b">
        <f>AND($C$4&lt;&gt;3,TN_Liste[[#This Row],[Alter]]&gt;=6,TN_Liste[[#This Row],[Alter]]&lt;21)</f>
        <v>0</v>
      </c>
      <c r="P187" s="54" t="b">
        <f>AND($C$4=3,TN_Liste[[#This Row],[Alter]]&gt;=13,TN_Liste[[#This Row],[Alter]]&lt;&gt;"")</f>
        <v>0</v>
      </c>
      <c r="Q187" s="54" t="b">
        <f>AND($C$4&lt;&gt;3,TN_Liste[[#This Row],[Alter]]&gt;=21,TN_Liste[[#This Row],[Alter]]&lt;27,TN_Liste[[#This Row],[TN ff ü20*]]="ja")</f>
        <v>0</v>
      </c>
      <c r="R187" s="54" t="b">
        <f>TRUE</f>
        <v>1</v>
      </c>
      <c r="S187" s="10" t="b">
        <f>AND(TN_Liste[[#This Row],[TN ff ü20*]]="ja",TN_Liste[[#This Row],[Leiter ja/nein]]="ja")</f>
        <v>0</v>
      </c>
      <c r="T187" s="10" t="b">
        <f>AND(TN_Liste[[#This Row],[TN ff ü20*]]="ja",TN_Liste[[#This Row],[Alter]]&gt;=27,$C$4&lt;&gt;3)</f>
        <v>0</v>
      </c>
      <c r="U187" s="10" t="b">
        <f>TN_Liste[[#This Row],[Alter]]&lt;6</f>
        <v>0</v>
      </c>
      <c r="V187" s="54" t="b">
        <f>TN_Liste[[#This Row],[Art nicht 3 + Ü20 - U27 + TN ff "ja"]]</f>
        <v>0</v>
      </c>
      <c r="W187" s="242" t="b">
        <f>AND(TN_Liste[[#This Row],[Alter]]&gt;99,TN_Liste[[#This Row],[Alter]]&lt;&gt;"")</f>
        <v>0</v>
      </c>
      <c r="Y187" t="str" cm="1">
        <f t="array" ref="Y187">IFERROR(INDEX($S$4:$W$4,_xlfn.XMATCH(TRUE,S187:W187)),"")</f>
        <v/>
      </c>
    </row>
    <row r="188" spans="1:25" ht="15" customHeight="1" x14ac:dyDescent="0.25">
      <c r="A188" s="10" t="str">
        <f>IF(TN_Liste[[#This Row],[Vorname]]="","",A187+1)</f>
        <v/>
      </c>
      <c r="B188" s="44"/>
      <c r="C188" s="44"/>
      <c r="D188" s="43"/>
      <c r="E188" s="45"/>
      <c r="F188" s="46"/>
      <c r="G188" s="43"/>
      <c r="H188" s="224"/>
      <c r="I188" s="43"/>
      <c r="J188" s="43"/>
      <c r="K188" s="157" t="str">
        <f>IF(TN_Liste[[#This Row],[Geburts- datum]]="","",ROUNDDOWN(YEARFRAC(TN_Liste[[#This Row],[Geburts- datum]],$E$4),0))</f>
        <v/>
      </c>
      <c r="L188" s="54" t="str" cm="1">
        <f t="array" ref="L188">IF(TN_Liste[[#This Row],[Alter]]&lt;&gt;"",INDEX($N$4:$R$4,_xlfn.XMATCH(TRUE,N188:R188)),"")</f>
        <v/>
      </c>
      <c r="M188" s="54" t="str">
        <f>IF(TN_Liste[[#This Row],[förd.f]]=1,Deckblatt!$C$16-TN_Liste[[#This Row],[Tage abwesend]],"")</f>
        <v/>
      </c>
      <c r="N188" s="54" t="b">
        <f>TN_Liste[[#This Row],[Leiter ja/nein]]="ja"</f>
        <v>0</v>
      </c>
      <c r="O188" s="54" t="b">
        <f>AND($C$4&lt;&gt;3,TN_Liste[[#This Row],[Alter]]&gt;=6,TN_Liste[[#This Row],[Alter]]&lt;21)</f>
        <v>0</v>
      </c>
      <c r="P188" s="54" t="b">
        <f>AND($C$4=3,TN_Liste[[#This Row],[Alter]]&gt;=13,TN_Liste[[#This Row],[Alter]]&lt;&gt;"")</f>
        <v>0</v>
      </c>
      <c r="Q188" s="54" t="b">
        <f>AND($C$4&lt;&gt;3,TN_Liste[[#This Row],[Alter]]&gt;=21,TN_Liste[[#This Row],[Alter]]&lt;27,TN_Liste[[#This Row],[TN ff ü20*]]="ja")</f>
        <v>0</v>
      </c>
      <c r="R188" s="54" t="b">
        <f>TRUE</f>
        <v>1</v>
      </c>
      <c r="S188" s="10" t="b">
        <f>AND(TN_Liste[[#This Row],[TN ff ü20*]]="ja",TN_Liste[[#This Row],[Leiter ja/nein]]="ja")</f>
        <v>0</v>
      </c>
      <c r="T188" s="10" t="b">
        <f>AND(TN_Liste[[#This Row],[TN ff ü20*]]="ja",TN_Liste[[#This Row],[Alter]]&gt;=27,$C$4&lt;&gt;3)</f>
        <v>0</v>
      </c>
      <c r="U188" s="10" t="b">
        <f>TN_Liste[[#This Row],[Alter]]&lt;6</f>
        <v>0</v>
      </c>
      <c r="V188" s="54" t="b">
        <f>TN_Liste[[#This Row],[Art nicht 3 + Ü20 - U27 + TN ff "ja"]]</f>
        <v>0</v>
      </c>
      <c r="W188" s="242" t="b">
        <f>AND(TN_Liste[[#This Row],[Alter]]&gt;99,TN_Liste[[#This Row],[Alter]]&lt;&gt;"")</f>
        <v>0</v>
      </c>
      <c r="Y188" t="str" cm="1">
        <f t="array" ref="Y188">IFERROR(INDEX($S$4:$W$4,_xlfn.XMATCH(TRUE,S188:W188)),"")</f>
        <v/>
      </c>
    </row>
    <row r="189" spans="1:25" ht="15" customHeight="1" x14ac:dyDescent="0.25">
      <c r="A189" s="10" t="str">
        <f>IF(TN_Liste[[#This Row],[Vorname]]="","",A188+1)</f>
        <v/>
      </c>
      <c r="B189" s="44"/>
      <c r="C189" s="44"/>
      <c r="D189" s="43"/>
      <c r="E189" s="45"/>
      <c r="F189" s="46"/>
      <c r="G189" s="43"/>
      <c r="H189" s="224"/>
      <c r="I189" s="43"/>
      <c r="J189" s="43"/>
      <c r="K189" s="157" t="str">
        <f>IF(TN_Liste[[#This Row],[Geburts- datum]]="","",ROUNDDOWN(YEARFRAC(TN_Liste[[#This Row],[Geburts- datum]],$E$4),0))</f>
        <v/>
      </c>
      <c r="L189" s="54" t="str" cm="1">
        <f t="array" ref="L189">IF(TN_Liste[[#This Row],[Alter]]&lt;&gt;"",INDEX($N$4:$R$4,_xlfn.XMATCH(TRUE,N189:R189)),"")</f>
        <v/>
      </c>
      <c r="M189" s="54" t="str">
        <f>IF(TN_Liste[[#This Row],[förd.f]]=1,Deckblatt!$C$16-TN_Liste[[#This Row],[Tage abwesend]],"")</f>
        <v/>
      </c>
      <c r="N189" s="54" t="b">
        <f>TN_Liste[[#This Row],[Leiter ja/nein]]="ja"</f>
        <v>0</v>
      </c>
      <c r="O189" s="54" t="b">
        <f>AND($C$4&lt;&gt;3,TN_Liste[[#This Row],[Alter]]&gt;=6,TN_Liste[[#This Row],[Alter]]&lt;21)</f>
        <v>0</v>
      </c>
      <c r="P189" s="54" t="b">
        <f>AND($C$4=3,TN_Liste[[#This Row],[Alter]]&gt;=13,TN_Liste[[#This Row],[Alter]]&lt;&gt;"")</f>
        <v>0</v>
      </c>
      <c r="Q189" s="54" t="b">
        <f>AND($C$4&lt;&gt;3,TN_Liste[[#This Row],[Alter]]&gt;=21,TN_Liste[[#This Row],[Alter]]&lt;27,TN_Liste[[#This Row],[TN ff ü20*]]="ja")</f>
        <v>0</v>
      </c>
      <c r="R189" s="54" t="b">
        <f>TRUE</f>
        <v>1</v>
      </c>
      <c r="S189" s="10" t="b">
        <f>AND(TN_Liste[[#This Row],[TN ff ü20*]]="ja",TN_Liste[[#This Row],[Leiter ja/nein]]="ja")</f>
        <v>0</v>
      </c>
      <c r="T189" s="10" t="b">
        <f>AND(TN_Liste[[#This Row],[TN ff ü20*]]="ja",TN_Liste[[#This Row],[Alter]]&gt;=27,$C$4&lt;&gt;3)</f>
        <v>0</v>
      </c>
      <c r="U189" s="10" t="b">
        <f>TN_Liste[[#This Row],[Alter]]&lt;6</f>
        <v>0</v>
      </c>
      <c r="V189" s="54" t="b">
        <f>TN_Liste[[#This Row],[Art nicht 3 + Ü20 - U27 + TN ff "ja"]]</f>
        <v>0</v>
      </c>
      <c r="W189" s="242" t="b">
        <f>AND(TN_Liste[[#This Row],[Alter]]&gt;99,TN_Liste[[#This Row],[Alter]]&lt;&gt;"")</f>
        <v>0</v>
      </c>
      <c r="Y189" t="str" cm="1">
        <f t="array" ref="Y189">IFERROR(INDEX($S$4:$W$4,_xlfn.XMATCH(TRUE,S189:W189)),"")</f>
        <v/>
      </c>
    </row>
    <row r="190" spans="1:25" ht="15" customHeight="1" x14ac:dyDescent="0.25">
      <c r="A190" s="10" t="str">
        <f>IF(TN_Liste[[#This Row],[Vorname]]="","",A189+1)</f>
        <v/>
      </c>
      <c r="B190" s="44"/>
      <c r="C190" s="44"/>
      <c r="D190" s="43"/>
      <c r="E190" s="45"/>
      <c r="F190" s="46"/>
      <c r="G190" s="43"/>
      <c r="H190" s="224"/>
      <c r="I190" s="43"/>
      <c r="J190" s="43"/>
      <c r="K190" s="157" t="str">
        <f>IF(TN_Liste[[#This Row],[Geburts- datum]]="","",ROUNDDOWN(YEARFRAC(TN_Liste[[#This Row],[Geburts- datum]],$E$4),0))</f>
        <v/>
      </c>
      <c r="L190" s="54" t="str" cm="1">
        <f t="array" ref="L190">IF(TN_Liste[[#This Row],[Alter]]&lt;&gt;"",INDEX($N$4:$R$4,_xlfn.XMATCH(TRUE,N190:R190)),"")</f>
        <v/>
      </c>
      <c r="M190" s="54" t="str">
        <f>IF(TN_Liste[[#This Row],[förd.f]]=1,Deckblatt!$C$16-TN_Liste[[#This Row],[Tage abwesend]],"")</f>
        <v/>
      </c>
      <c r="N190" s="54" t="b">
        <f>TN_Liste[[#This Row],[Leiter ja/nein]]="ja"</f>
        <v>0</v>
      </c>
      <c r="O190" s="54" t="b">
        <f>AND($C$4&lt;&gt;3,TN_Liste[[#This Row],[Alter]]&gt;=6,TN_Liste[[#This Row],[Alter]]&lt;21)</f>
        <v>0</v>
      </c>
      <c r="P190" s="54" t="b">
        <f>AND($C$4=3,TN_Liste[[#This Row],[Alter]]&gt;=13,TN_Liste[[#This Row],[Alter]]&lt;&gt;"")</f>
        <v>0</v>
      </c>
      <c r="Q190" s="54" t="b">
        <f>AND($C$4&lt;&gt;3,TN_Liste[[#This Row],[Alter]]&gt;=21,TN_Liste[[#This Row],[Alter]]&lt;27,TN_Liste[[#This Row],[TN ff ü20*]]="ja")</f>
        <v>0</v>
      </c>
      <c r="R190" s="54" t="b">
        <f>TRUE</f>
        <v>1</v>
      </c>
      <c r="S190" s="10" t="b">
        <f>AND(TN_Liste[[#This Row],[TN ff ü20*]]="ja",TN_Liste[[#This Row],[Leiter ja/nein]]="ja")</f>
        <v>0</v>
      </c>
      <c r="T190" s="10" t="b">
        <f>AND(TN_Liste[[#This Row],[TN ff ü20*]]="ja",TN_Liste[[#This Row],[Alter]]&gt;=27,$C$4&lt;&gt;3)</f>
        <v>0</v>
      </c>
      <c r="U190" s="10" t="b">
        <f>TN_Liste[[#This Row],[Alter]]&lt;6</f>
        <v>0</v>
      </c>
      <c r="V190" s="54" t="b">
        <f>TN_Liste[[#This Row],[Art nicht 3 + Ü20 - U27 + TN ff "ja"]]</f>
        <v>0</v>
      </c>
      <c r="W190" s="242" t="b">
        <f>AND(TN_Liste[[#This Row],[Alter]]&gt;99,TN_Liste[[#This Row],[Alter]]&lt;&gt;"")</f>
        <v>0</v>
      </c>
      <c r="Y190" t="str" cm="1">
        <f t="array" ref="Y190">IFERROR(INDEX($S$4:$W$4,_xlfn.XMATCH(TRUE,S190:W190)),"")</f>
        <v/>
      </c>
    </row>
    <row r="191" spans="1:25" ht="15" customHeight="1" x14ac:dyDescent="0.25">
      <c r="A191" s="10" t="str">
        <f>IF(TN_Liste[[#This Row],[Vorname]]="","",A190+1)</f>
        <v/>
      </c>
      <c r="B191" s="44"/>
      <c r="C191" s="44"/>
      <c r="D191" s="43"/>
      <c r="E191" s="45"/>
      <c r="F191" s="46"/>
      <c r="G191" s="43"/>
      <c r="H191" s="224"/>
      <c r="I191" s="43"/>
      <c r="J191" s="43"/>
      <c r="K191" s="157" t="str">
        <f>IF(TN_Liste[[#This Row],[Geburts- datum]]="","",ROUNDDOWN(YEARFRAC(TN_Liste[[#This Row],[Geburts- datum]],$E$4),0))</f>
        <v/>
      </c>
      <c r="L191" s="54" t="str" cm="1">
        <f t="array" ref="L191">IF(TN_Liste[[#This Row],[Alter]]&lt;&gt;"",INDEX($N$4:$R$4,_xlfn.XMATCH(TRUE,N191:R191)),"")</f>
        <v/>
      </c>
      <c r="M191" s="54" t="str">
        <f>IF(TN_Liste[[#This Row],[förd.f]]=1,Deckblatt!$C$16-TN_Liste[[#This Row],[Tage abwesend]],"")</f>
        <v/>
      </c>
      <c r="N191" s="54" t="b">
        <f>TN_Liste[[#This Row],[Leiter ja/nein]]="ja"</f>
        <v>0</v>
      </c>
      <c r="O191" s="54" t="b">
        <f>AND($C$4&lt;&gt;3,TN_Liste[[#This Row],[Alter]]&gt;=6,TN_Liste[[#This Row],[Alter]]&lt;21)</f>
        <v>0</v>
      </c>
      <c r="P191" s="54" t="b">
        <f>AND($C$4=3,TN_Liste[[#This Row],[Alter]]&gt;=13,TN_Liste[[#This Row],[Alter]]&lt;&gt;"")</f>
        <v>0</v>
      </c>
      <c r="Q191" s="54" t="b">
        <f>AND($C$4&lt;&gt;3,TN_Liste[[#This Row],[Alter]]&gt;=21,TN_Liste[[#This Row],[Alter]]&lt;27,TN_Liste[[#This Row],[TN ff ü20*]]="ja")</f>
        <v>0</v>
      </c>
      <c r="R191" s="54" t="b">
        <f>TRUE</f>
        <v>1</v>
      </c>
      <c r="S191" s="10" t="b">
        <f>AND(TN_Liste[[#This Row],[TN ff ü20*]]="ja",TN_Liste[[#This Row],[Leiter ja/nein]]="ja")</f>
        <v>0</v>
      </c>
      <c r="T191" s="10" t="b">
        <f>AND(TN_Liste[[#This Row],[TN ff ü20*]]="ja",TN_Liste[[#This Row],[Alter]]&gt;=27,$C$4&lt;&gt;3)</f>
        <v>0</v>
      </c>
      <c r="U191" s="10" t="b">
        <f>TN_Liste[[#This Row],[Alter]]&lt;6</f>
        <v>0</v>
      </c>
      <c r="V191" s="54" t="b">
        <f>TN_Liste[[#This Row],[Art nicht 3 + Ü20 - U27 + TN ff "ja"]]</f>
        <v>0</v>
      </c>
      <c r="W191" s="242" t="b">
        <f>AND(TN_Liste[[#This Row],[Alter]]&gt;99,TN_Liste[[#This Row],[Alter]]&lt;&gt;"")</f>
        <v>0</v>
      </c>
      <c r="Y191" t="str" cm="1">
        <f t="array" ref="Y191">IFERROR(INDEX($S$4:$W$4,_xlfn.XMATCH(TRUE,S191:W191)),"")</f>
        <v/>
      </c>
    </row>
    <row r="192" spans="1:25" ht="15" customHeight="1" x14ac:dyDescent="0.25">
      <c r="A192" s="10" t="str">
        <f>IF(TN_Liste[[#This Row],[Vorname]]="","",A191+1)</f>
        <v/>
      </c>
      <c r="B192" s="44"/>
      <c r="C192" s="44"/>
      <c r="D192" s="43"/>
      <c r="E192" s="45"/>
      <c r="F192" s="46"/>
      <c r="G192" s="43"/>
      <c r="H192" s="224"/>
      <c r="I192" s="43"/>
      <c r="J192" s="43"/>
      <c r="K192" s="157" t="str">
        <f>IF(TN_Liste[[#This Row],[Geburts- datum]]="","",ROUNDDOWN(YEARFRAC(TN_Liste[[#This Row],[Geburts- datum]],$E$4),0))</f>
        <v/>
      </c>
      <c r="L192" s="54" t="str" cm="1">
        <f t="array" ref="L192">IF(TN_Liste[[#This Row],[Alter]]&lt;&gt;"",INDEX($N$4:$R$4,_xlfn.XMATCH(TRUE,N192:R192)),"")</f>
        <v/>
      </c>
      <c r="M192" s="54" t="str">
        <f>IF(TN_Liste[[#This Row],[förd.f]]=1,Deckblatt!$C$16-TN_Liste[[#This Row],[Tage abwesend]],"")</f>
        <v/>
      </c>
      <c r="N192" s="54" t="b">
        <f>TN_Liste[[#This Row],[Leiter ja/nein]]="ja"</f>
        <v>0</v>
      </c>
      <c r="O192" s="54" t="b">
        <f>AND($C$4&lt;&gt;3,TN_Liste[[#This Row],[Alter]]&gt;=6,TN_Liste[[#This Row],[Alter]]&lt;21)</f>
        <v>0</v>
      </c>
      <c r="P192" s="54" t="b">
        <f>AND($C$4=3,TN_Liste[[#This Row],[Alter]]&gt;=13,TN_Liste[[#This Row],[Alter]]&lt;&gt;"")</f>
        <v>0</v>
      </c>
      <c r="Q192" s="54" t="b">
        <f>AND($C$4&lt;&gt;3,TN_Liste[[#This Row],[Alter]]&gt;=21,TN_Liste[[#This Row],[Alter]]&lt;27,TN_Liste[[#This Row],[TN ff ü20*]]="ja")</f>
        <v>0</v>
      </c>
      <c r="R192" s="54" t="b">
        <f>TRUE</f>
        <v>1</v>
      </c>
      <c r="S192" s="10" t="b">
        <f>AND(TN_Liste[[#This Row],[TN ff ü20*]]="ja",TN_Liste[[#This Row],[Leiter ja/nein]]="ja")</f>
        <v>0</v>
      </c>
      <c r="T192" s="10" t="b">
        <f>AND(TN_Liste[[#This Row],[TN ff ü20*]]="ja",TN_Liste[[#This Row],[Alter]]&gt;=27,$C$4&lt;&gt;3)</f>
        <v>0</v>
      </c>
      <c r="U192" s="10" t="b">
        <f>TN_Liste[[#This Row],[Alter]]&lt;6</f>
        <v>0</v>
      </c>
      <c r="V192" s="54" t="b">
        <f>TN_Liste[[#This Row],[Art nicht 3 + Ü20 - U27 + TN ff "ja"]]</f>
        <v>0</v>
      </c>
      <c r="W192" s="242" t="b">
        <f>AND(TN_Liste[[#This Row],[Alter]]&gt;99,TN_Liste[[#This Row],[Alter]]&lt;&gt;"")</f>
        <v>0</v>
      </c>
      <c r="Y192" t="str" cm="1">
        <f t="array" ref="Y192">IFERROR(INDEX($S$4:$W$4,_xlfn.XMATCH(TRUE,S192:W192)),"")</f>
        <v/>
      </c>
    </row>
    <row r="193" spans="1:25" ht="15" customHeight="1" x14ac:dyDescent="0.25">
      <c r="A193" s="10" t="str">
        <f>IF(TN_Liste[[#This Row],[Vorname]]="","",A192+1)</f>
        <v/>
      </c>
      <c r="B193" s="44"/>
      <c r="C193" s="44"/>
      <c r="D193" s="43"/>
      <c r="E193" s="45"/>
      <c r="F193" s="46"/>
      <c r="G193" s="43"/>
      <c r="H193" s="224"/>
      <c r="I193" s="43"/>
      <c r="J193" s="43"/>
      <c r="K193" s="157" t="str">
        <f>IF(TN_Liste[[#This Row],[Geburts- datum]]="","",ROUNDDOWN(YEARFRAC(TN_Liste[[#This Row],[Geburts- datum]],$E$4),0))</f>
        <v/>
      </c>
      <c r="L193" s="54" t="str" cm="1">
        <f t="array" ref="L193">IF(TN_Liste[[#This Row],[Alter]]&lt;&gt;"",INDEX($N$4:$R$4,_xlfn.XMATCH(TRUE,N193:R193)),"")</f>
        <v/>
      </c>
      <c r="M193" s="54" t="str">
        <f>IF(TN_Liste[[#This Row],[förd.f]]=1,Deckblatt!$C$16-TN_Liste[[#This Row],[Tage abwesend]],"")</f>
        <v/>
      </c>
      <c r="N193" s="54" t="b">
        <f>TN_Liste[[#This Row],[Leiter ja/nein]]="ja"</f>
        <v>0</v>
      </c>
      <c r="O193" s="54" t="b">
        <f>AND($C$4&lt;&gt;3,TN_Liste[[#This Row],[Alter]]&gt;=6,TN_Liste[[#This Row],[Alter]]&lt;21)</f>
        <v>0</v>
      </c>
      <c r="P193" s="54" t="b">
        <f>AND($C$4=3,TN_Liste[[#This Row],[Alter]]&gt;=13,TN_Liste[[#This Row],[Alter]]&lt;&gt;"")</f>
        <v>0</v>
      </c>
      <c r="Q193" s="54" t="b">
        <f>AND($C$4&lt;&gt;3,TN_Liste[[#This Row],[Alter]]&gt;=21,TN_Liste[[#This Row],[Alter]]&lt;27,TN_Liste[[#This Row],[TN ff ü20*]]="ja")</f>
        <v>0</v>
      </c>
      <c r="R193" s="54" t="b">
        <f>TRUE</f>
        <v>1</v>
      </c>
      <c r="S193" s="10" t="b">
        <f>AND(TN_Liste[[#This Row],[TN ff ü20*]]="ja",TN_Liste[[#This Row],[Leiter ja/nein]]="ja")</f>
        <v>0</v>
      </c>
      <c r="T193" s="10" t="b">
        <f>AND(TN_Liste[[#This Row],[TN ff ü20*]]="ja",TN_Liste[[#This Row],[Alter]]&gt;=27,$C$4&lt;&gt;3)</f>
        <v>0</v>
      </c>
      <c r="U193" s="10" t="b">
        <f>TN_Liste[[#This Row],[Alter]]&lt;6</f>
        <v>0</v>
      </c>
      <c r="V193" s="54" t="b">
        <f>TN_Liste[[#This Row],[Art nicht 3 + Ü20 - U27 + TN ff "ja"]]</f>
        <v>0</v>
      </c>
      <c r="W193" s="242" t="b">
        <f>AND(TN_Liste[[#This Row],[Alter]]&gt;99,TN_Liste[[#This Row],[Alter]]&lt;&gt;"")</f>
        <v>0</v>
      </c>
      <c r="Y193" t="str" cm="1">
        <f t="array" ref="Y193">IFERROR(INDEX($S$4:$W$4,_xlfn.XMATCH(TRUE,S193:W193)),"")</f>
        <v/>
      </c>
    </row>
    <row r="194" spans="1:25" ht="15" customHeight="1" x14ac:dyDescent="0.25">
      <c r="A194" s="10" t="str">
        <f>IF(TN_Liste[[#This Row],[Vorname]]="","",A193+1)</f>
        <v/>
      </c>
      <c r="B194" s="44"/>
      <c r="C194" s="44"/>
      <c r="D194" s="43"/>
      <c r="E194" s="45"/>
      <c r="F194" s="46"/>
      <c r="G194" s="43"/>
      <c r="H194" s="224"/>
      <c r="I194" s="43"/>
      <c r="J194" s="43"/>
      <c r="K194" s="157" t="str">
        <f>IF(TN_Liste[[#This Row],[Geburts- datum]]="","",ROUNDDOWN(YEARFRAC(TN_Liste[[#This Row],[Geburts- datum]],$E$4),0))</f>
        <v/>
      </c>
      <c r="L194" s="54" t="str" cm="1">
        <f t="array" ref="L194">IF(TN_Liste[[#This Row],[Alter]]&lt;&gt;"",INDEX($N$4:$R$4,_xlfn.XMATCH(TRUE,N194:R194)),"")</f>
        <v/>
      </c>
      <c r="M194" s="54" t="str">
        <f>IF(TN_Liste[[#This Row],[förd.f]]=1,Deckblatt!$C$16-TN_Liste[[#This Row],[Tage abwesend]],"")</f>
        <v/>
      </c>
      <c r="N194" s="54" t="b">
        <f>TN_Liste[[#This Row],[Leiter ja/nein]]="ja"</f>
        <v>0</v>
      </c>
      <c r="O194" s="54" t="b">
        <f>AND($C$4&lt;&gt;3,TN_Liste[[#This Row],[Alter]]&gt;=6,TN_Liste[[#This Row],[Alter]]&lt;21)</f>
        <v>0</v>
      </c>
      <c r="P194" s="54" t="b">
        <f>AND($C$4=3,TN_Liste[[#This Row],[Alter]]&gt;=13,TN_Liste[[#This Row],[Alter]]&lt;&gt;"")</f>
        <v>0</v>
      </c>
      <c r="Q194" s="54" t="b">
        <f>AND($C$4&lt;&gt;3,TN_Liste[[#This Row],[Alter]]&gt;=21,TN_Liste[[#This Row],[Alter]]&lt;27,TN_Liste[[#This Row],[TN ff ü20*]]="ja")</f>
        <v>0</v>
      </c>
      <c r="R194" s="54" t="b">
        <f>TRUE</f>
        <v>1</v>
      </c>
      <c r="S194" s="10" t="b">
        <f>AND(TN_Liste[[#This Row],[TN ff ü20*]]="ja",TN_Liste[[#This Row],[Leiter ja/nein]]="ja")</f>
        <v>0</v>
      </c>
      <c r="T194" s="10" t="b">
        <f>AND(TN_Liste[[#This Row],[TN ff ü20*]]="ja",TN_Liste[[#This Row],[Alter]]&gt;=27,$C$4&lt;&gt;3)</f>
        <v>0</v>
      </c>
      <c r="U194" s="10" t="b">
        <f>TN_Liste[[#This Row],[Alter]]&lt;6</f>
        <v>0</v>
      </c>
      <c r="V194" s="54" t="b">
        <f>TN_Liste[[#This Row],[Art nicht 3 + Ü20 - U27 + TN ff "ja"]]</f>
        <v>0</v>
      </c>
      <c r="W194" s="242" t="b">
        <f>AND(TN_Liste[[#This Row],[Alter]]&gt;99,TN_Liste[[#This Row],[Alter]]&lt;&gt;"")</f>
        <v>0</v>
      </c>
      <c r="Y194" t="str" cm="1">
        <f t="array" ref="Y194">IFERROR(INDEX($S$4:$W$4,_xlfn.XMATCH(TRUE,S194:W194)),"")</f>
        <v/>
      </c>
    </row>
    <row r="195" spans="1:25" ht="15" customHeight="1" x14ac:dyDescent="0.25">
      <c r="A195" s="10" t="str">
        <f>IF(TN_Liste[[#This Row],[Vorname]]="","",A194+1)</f>
        <v/>
      </c>
      <c r="B195" s="44"/>
      <c r="C195" s="44"/>
      <c r="D195" s="43"/>
      <c r="E195" s="45"/>
      <c r="F195" s="46"/>
      <c r="G195" s="43"/>
      <c r="H195" s="224"/>
      <c r="I195" s="43"/>
      <c r="J195" s="43"/>
      <c r="K195" s="157" t="str">
        <f>IF(TN_Liste[[#This Row],[Geburts- datum]]="","",ROUNDDOWN(YEARFRAC(TN_Liste[[#This Row],[Geburts- datum]],$E$4),0))</f>
        <v/>
      </c>
      <c r="L195" s="54" t="str" cm="1">
        <f t="array" ref="L195">IF(TN_Liste[[#This Row],[Alter]]&lt;&gt;"",INDEX($N$4:$R$4,_xlfn.XMATCH(TRUE,N195:R195)),"")</f>
        <v/>
      </c>
      <c r="M195" s="54" t="str">
        <f>IF(TN_Liste[[#This Row],[förd.f]]=1,Deckblatt!$C$16-TN_Liste[[#This Row],[Tage abwesend]],"")</f>
        <v/>
      </c>
      <c r="N195" s="54" t="b">
        <f>TN_Liste[[#This Row],[Leiter ja/nein]]="ja"</f>
        <v>0</v>
      </c>
      <c r="O195" s="54" t="b">
        <f>AND($C$4&lt;&gt;3,TN_Liste[[#This Row],[Alter]]&gt;=6,TN_Liste[[#This Row],[Alter]]&lt;21)</f>
        <v>0</v>
      </c>
      <c r="P195" s="54" t="b">
        <f>AND($C$4=3,TN_Liste[[#This Row],[Alter]]&gt;=13,TN_Liste[[#This Row],[Alter]]&lt;&gt;"")</f>
        <v>0</v>
      </c>
      <c r="Q195" s="54" t="b">
        <f>AND($C$4&lt;&gt;3,TN_Liste[[#This Row],[Alter]]&gt;=21,TN_Liste[[#This Row],[Alter]]&lt;27,TN_Liste[[#This Row],[TN ff ü20*]]="ja")</f>
        <v>0</v>
      </c>
      <c r="R195" s="54" t="b">
        <f>TRUE</f>
        <v>1</v>
      </c>
      <c r="S195" s="10" t="b">
        <f>AND(TN_Liste[[#This Row],[TN ff ü20*]]="ja",TN_Liste[[#This Row],[Leiter ja/nein]]="ja")</f>
        <v>0</v>
      </c>
      <c r="T195" s="10" t="b">
        <f>AND(TN_Liste[[#This Row],[TN ff ü20*]]="ja",TN_Liste[[#This Row],[Alter]]&gt;=27,$C$4&lt;&gt;3)</f>
        <v>0</v>
      </c>
      <c r="U195" s="10" t="b">
        <f>TN_Liste[[#This Row],[Alter]]&lt;6</f>
        <v>0</v>
      </c>
      <c r="V195" s="54" t="b">
        <f>TN_Liste[[#This Row],[Art nicht 3 + Ü20 - U27 + TN ff "ja"]]</f>
        <v>0</v>
      </c>
      <c r="W195" s="242" t="b">
        <f>AND(TN_Liste[[#This Row],[Alter]]&gt;99,TN_Liste[[#This Row],[Alter]]&lt;&gt;"")</f>
        <v>0</v>
      </c>
      <c r="Y195" t="str" cm="1">
        <f t="array" ref="Y195">IFERROR(INDEX($S$4:$W$4,_xlfn.XMATCH(TRUE,S195:W195)),"")</f>
        <v/>
      </c>
    </row>
    <row r="196" spans="1:25" ht="15" customHeight="1" x14ac:dyDescent="0.25">
      <c r="A196" s="10" t="str">
        <f>IF(TN_Liste[[#This Row],[Vorname]]="","",A195+1)</f>
        <v/>
      </c>
      <c r="B196" s="44"/>
      <c r="C196" s="44"/>
      <c r="D196" s="43"/>
      <c r="E196" s="45"/>
      <c r="F196" s="46"/>
      <c r="G196" s="43"/>
      <c r="H196" s="224"/>
      <c r="I196" s="43"/>
      <c r="J196" s="43"/>
      <c r="K196" s="157" t="str">
        <f>IF(TN_Liste[[#This Row],[Geburts- datum]]="","",ROUNDDOWN(YEARFRAC(TN_Liste[[#This Row],[Geburts- datum]],$E$4),0))</f>
        <v/>
      </c>
      <c r="L196" s="54" t="str" cm="1">
        <f t="array" ref="L196">IF(TN_Liste[[#This Row],[Alter]]&lt;&gt;"",INDEX($N$4:$R$4,_xlfn.XMATCH(TRUE,N196:R196)),"")</f>
        <v/>
      </c>
      <c r="M196" s="54" t="str">
        <f>IF(TN_Liste[[#This Row],[förd.f]]=1,Deckblatt!$C$16-TN_Liste[[#This Row],[Tage abwesend]],"")</f>
        <v/>
      </c>
      <c r="N196" s="54" t="b">
        <f>TN_Liste[[#This Row],[Leiter ja/nein]]="ja"</f>
        <v>0</v>
      </c>
      <c r="O196" s="54" t="b">
        <f>AND($C$4&lt;&gt;3,TN_Liste[[#This Row],[Alter]]&gt;=6,TN_Liste[[#This Row],[Alter]]&lt;21)</f>
        <v>0</v>
      </c>
      <c r="P196" s="54" t="b">
        <f>AND($C$4=3,TN_Liste[[#This Row],[Alter]]&gt;=13,TN_Liste[[#This Row],[Alter]]&lt;&gt;"")</f>
        <v>0</v>
      </c>
      <c r="Q196" s="54" t="b">
        <f>AND($C$4&lt;&gt;3,TN_Liste[[#This Row],[Alter]]&gt;=21,TN_Liste[[#This Row],[Alter]]&lt;27,TN_Liste[[#This Row],[TN ff ü20*]]="ja")</f>
        <v>0</v>
      </c>
      <c r="R196" s="54" t="b">
        <f>TRUE</f>
        <v>1</v>
      </c>
      <c r="S196" s="10" t="b">
        <f>AND(TN_Liste[[#This Row],[TN ff ü20*]]="ja",TN_Liste[[#This Row],[Leiter ja/nein]]="ja")</f>
        <v>0</v>
      </c>
      <c r="T196" s="10" t="b">
        <f>AND(TN_Liste[[#This Row],[TN ff ü20*]]="ja",TN_Liste[[#This Row],[Alter]]&gt;=27,$C$4&lt;&gt;3)</f>
        <v>0</v>
      </c>
      <c r="U196" s="10" t="b">
        <f>TN_Liste[[#This Row],[Alter]]&lt;6</f>
        <v>0</v>
      </c>
      <c r="V196" s="54" t="b">
        <f>TN_Liste[[#This Row],[Art nicht 3 + Ü20 - U27 + TN ff "ja"]]</f>
        <v>0</v>
      </c>
      <c r="W196" s="242" t="b">
        <f>AND(TN_Liste[[#This Row],[Alter]]&gt;99,TN_Liste[[#This Row],[Alter]]&lt;&gt;"")</f>
        <v>0</v>
      </c>
      <c r="Y196" t="str" cm="1">
        <f t="array" ref="Y196">IFERROR(INDEX($S$4:$W$4,_xlfn.XMATCH(TRUE,S196:W196)),"")</f>
        <v/>
      </c>
    </row>
    <row r="197" spans="1:25" ht="15" customHeight="1" x14ac:dyDescent="0.25">
      <c r="A197" s="10" t="str">
        <f>IF(TN_Liste[[#This Row],[Vorname]]="","",A196+1)</f>
        <v/>
      </c>
      <c r="B197" s="44"/>
      <c r="C197" s="44"/>
      <c r="D197" s="43"/>
      <c r="E197" s="45"/>
      <c r="F197" s="46"/>
      <c r="G197" s="43"/>
      <c r="H197" s="224"/>
      <c r="I197" s="43"/>
      <c r="J197" s="43"/>
      <c r="K197" s="157" t="str">
        <f>IF(TN_Liste[[#This Row],[Geburts- datum]]="","",ROUNDDOWN(YEARFRAC(TN_Liste[[#This Row],[Geburts- datum]],$E$4),0))</f>
        <v/>
      </c>
      <c r="L197" s="54" t="str" cm="1">
        <f t="array" ref="L197">IF(TN_Liste[[#This Row],[Alter]]&lt;&gt;"",INDEX($N$4:$R$4,_xlfn.XMATCH(TRUE,N197:R197)),"")</f>
        <v/>
      </c>
      <c r="M197" s="54" t="str">
        <f>IF(TN_Liste[[#This Row],[förd.f]]=1,Deckblatt!$C$16-TN_Liste[[#This Row],[Tage abwesend]],"")</f>
        <v/>
      </c>
      <c r="N197" s="54" t="b">
        <f>TN_Liste[[#This Row],[Leiter ja/nein]]="ja"</f>
        <v>0</v>
      </c>
      <c r="O197" s="54" t="b">
        <f>AND($C$4&lt;&gt;3,TN_Liste[[#This Row],[Alter]]&gt;=6,TN_Liste[[#This Row],[Alter]]&lt;21)</f>
        <v>0</v>
      </c>
      <c r="P197" s="54" t="b">
        <f>AND($C$4=3,TN_Liste[[#This Row],[Alter]]&gt;=13,TN_Liste[[#This Row],[Alter]]&lt;&gt;"")</f>
        <v>0</v>
      </c>
      <c r="Q197" s="54" t="b">
        <f>AND($C$4&lt;&gt;3,TN_Liste[[#This Row],[Alter]]&gt;=21,TN_Liste[[#This Row],[Alter]]&lt;27,TN_Liste[[#This Row],[TN ff ü20*]]="ja")</f>
        <v>0</v>
      </c>
      <c r="R197" s="54" t="b">
        <f>TRUE</f>
        <v>1</v>
      </c>
      <c r="S197" s="10" t="b">
        <f>AND(TN_Liste[[#This Row],[TN ff ü20*]]="ja",TN_Liste[[#This Row],[Leiter ja/nein]]="ja")</f>
        <v>0</v>
      </c>
      <c r="T197" s="10" t="b">
        <f>AND(TN_Liste[[#This Row],[TN ff ü20*]]="ja",TN_Liste[[#This Row],[Alter]]&gt;=27,$C$4&lt;&gt;3)</f>
        <v>0</v>
      </c>
      <c r="U197" s="10" t="b">
        <f>TN_Liste[[#This Row],[Alter]]&lt;6</f>
        <v>0</v>
      </c>
      <c r="V197" s="54" t="b">
        <f>TN_Liste[[#This Row],[Art nicht 3 + Ü20 - U27 + TN ff "ja"]]</f>
        <v>0</v>
      </c>
      <c r="W197" s="242" t="b">
        <f>AND(TN_Liste[[#This Row],[Alter]]&gt;99,TN_Liste[[#This Row],[Alter]]&lt;&gt;"")</f>
        <v>0</v>
      </c>
      <c r="Y197" t="str" cm="1">
        <f t="array" ref="Y197">IFERROR(INDEX($S$4:$W$4,_xlfn.XMATCH(TRUE,S197:W197)),"")</f>
        <v/>
      </c>
    </row>
    <row r="198" spans="1:25" ht="15" customHeight="1" x14ac:dyDescent="0.25">
      <c r="A198" s="10" t="str">
        <f>IF(TN_Liste[[#This Row],[Vorname]]="","",A197+1)</f>
        <v/>
      </c>
      <c r="B198" s="44"/>
      <c r="C198" s="44"/>
      <c r="D198" s="43"/>
      <c r="E198" s="45"/>
      <c r="F198" s="46"/>
      <c r="G198" s="43"/>
      <c r="H198" s="224"/>
      <c r="I198" s="43"/>
      <c r="J198" s="43"/>
      <c r="K198" s="157" t="str">
        <f>IF(TN_Liste[[#This Row],[Geburts- datum]]="","",ROUNDDOWN(YEARFRAC(TN_Liste[[#This Row],[Geburts- datum]],$E$4),0))</f>
        <v/>
      </c>
      <c r="L198" s="54" t="str" cm="1">
        <f t="array" ref="L198">IF(TN_Liste[[#This Row],[Alter]]&lt;&gt;"",INDEX($N$4:$R$4,_xlfn.XMATCH(TRUE,N198:R198)),"")</f>
        <v/>
      </c>
      <c r="M198" s="54" t="str">
        <f>IF(TN_Liste[[#This Row],[förd.f]]=1,Deckblatt!$C$16-TN_Liste[[#This Row],[Tage abwesend]],"")</f>
        <v/>
      </c>
      <c r="N198" s="54" t="b">
        <f>TN_Liste[[#This Row],[Leiter ja/nein]]="ja"</f>
        <v>0</v>
      </c>
      <c r="O198" s="54" t="b">
        <f>AND($C$4&lt;&gt;3,TN_Liste[[#This Row],[Alter]]&gt;=6,TN_Liste[[#This Row],[Alter]]&lt;21)</f>
        <v>0</v>
      </c>
      <c r="P198" s="54" t="b">
        <f>AND($C$4=3,TN_Liste[[#This Row],[Alter]]&gt;=13,TN_Liste[[#This Row],[Alter]]&lt;&gt;"")</f>
        <v>0</v>
      </c>
      <c r="Q198" s="54" t="b">
        <f>AND($C$4&lt;&gt;3,TN_Liste[[#This Row],[Alter]]&gt;=21,TN_Liste[[#This Row],[Alter]]&lt;27,TN_Liste[[#This Row],[TN ff ü20*]]="ja")</f>
        <v>0</v>
      </c>
      <c r="R198" s="54" t="b">
        <f>TRUE</f>
        <v>1</v>
      </c>
      <c r="S198" s="10" t="b">
        <f>AND(TN_Liste[[#This Row],[TN ff ü20*]]="ja",TN_Liste[[#This Row],[Leiter ja/nein]]="ja")</f>
        <v>0</v>
      </c>
      <c r="T198" s="10" t="b">
        <f>AND(TN_Liste[[#This Row],[TN ff ü20*]]="ja",TN_Liste[[#This Row],[Alter]]&gt;=27,$C$4&lt;&gt;3)</f>
        <v>0</v>
      </c>
      <c r="U198" s="10" t="b">
        <f>TN_Liste[[#This Row],[Alter]]&lt;6</f>
        <v>0</v>
      </c>
      <c r="V198" s="54" t="b">
        <f>TN_Liste[[#This Row],[Art nicht 3 + Ü20 - U27 + TN ff "ja"]]</f>
        <v>0</v>
      </c>
      <c r="W198" s="242" t="b">
        <f>AND(TN_Liste[[#This Row],[Alter]]&gt;99,TN_Liste[[#This Row],[Alter]]&lt;&gt;"")</f>
        <v>0</v>
      </c>
      <c r="Y198" t="str" cm="1">
        <f t="array" ref="Y198">IFERROR(INDEX($S$4:$W$4,_xlfn.XMATCH(TRUE,S198:W198)),"")</f>
        <v/>
      </c>
    </row>
    <row r="199" spans="1:25" ht="15" customHeight="1" x14ac:dyDescent="0.25">
      <c r="A199" s="10" t="str">
        <f>IF(TN_Liste[[#This Row],[Vorname]]="","",A198+1)</f>
        <v/>
      </c>
      <c r="B199" s="44"/>
      <c r="C199" s="44"/>
      <c r="D199" s="43"/>
      <c r="E199" s="45"/>
      <c r="F199" s="46"/>
      <c r="G199" s="43"/>
      <c r="H199" s="224"/>
      <c r="I199" s="43"/>
      <c r="J199" s="43"/>
      <c r="K199" s="157" t="str">
        <f>IF(TN_Liste[[#This Row],[Geburts- datum]]="","",ROUNDDOWN(YEARFRAC(TN_Liste[[#This Row],[Geburts- datum]],$E$4),0))</f>
        <v/>
      </c>
      <c r="L199" s="54" t="str" cm="1">
        <f t="array" ref="L199">IF(TN_Liste[[#This Row],[Alter]]&lt;&gt;"",INDEX($N$4:$R$4,_xlfn.XMATCH(TRUE,N199:R199)),"")</f>
        <v/>
      </c>
      <c r="M199" s="54" t="str">
        <f>IF(TN_Liste[[#This Row],[förd.f]]=1,Deckblatt!$C$16-TN_Liste[[#This Row],[Tage abwesend]],"")</f>
        <v/>
      </c>
      <c r="N199" s="54" t="b">
        <f>TN_Liste[[#This Row],[Leiter ja/nein]]="ja"</f>
        <v>0</v>
      </c>
      <c r="O199" s="54" t="b">
        <f>AND($C$4&lt;&gt;3,TN_Liste[[#This Row],[Alter]]&gt;=6,TN_Liste[[#This Row],[Alter]]&lt;21)</f>
        <v>0</v>
      </c>
      <c r="P199" s="54" t="b">
        <f>AND($C$4=3,TN_Liste[[#This Row],[Alter]]&gt;=13,TN_Liste[[#This Row],[Alter]]&lt;&gt;"")</f>
        <v>0</v>
      </c>
      <c r="Q199" s="54" t="b">
        <f>AND($C$4&lt;&gt;3,TN_Liste[[#This Row],[Alter]]&gt;=21,TN_Liste[[#This Row],[Alter]]&lt;27,TN_Liste[[#This Row],[TN ff ü20*]]="ja")</f>
        <v>0</v>
      </c>
      <c r="R199" s="54" t="b">
        <f>TRUE</f>
        <v>1</v>
      </c>
      <c r="S199" s="10" t="b">
        <f>AND(TN_Liste[[#This Row],[TN ff ü20*]]="ja",TN_Liste[[#This Row],[Leiter ja/nein]]="ja")</f>
        <v>0</v>
      </c>
      <c r="T199" s="10" t="b">
        <f>AND(TN_Liste[[#This Row],[TN ff ü20*]]="ja",TN_Liste[[#This Row],[Alter]]&gt;=27,$C$4&lt;&gt;3)</f>
        <v>0</v>
      </c>
      <c r="U199" s="10" t="b">
        <f>TN_Liste[[#This Row],[Alter]]&lt;6</f>
        <v>0</v>
      </c>
      <c r="V199" s="54" t="b">
        <f>TN_Liste[[#This Row],[Art nicht 3 + Ü20 - U27 + TN ff "ja"]]</f>
        <v>0</v>
      </c>
      <c r="W199" s="242" t="b">
        <f>AND(TN_Liste[[#This Row],[Alter]]&gt;99,TN_Liste[[#This Row],[Alter]]&lt;&gt;"")</f>
        <v>0</v>
      </c>
      <c r="Y199" t="str" cm="1">
        <f t="array" ref="Y199">IFERROR(INDEX($S$4:$W$4,_xlfn.XMATCH(TRUE,S199:W199)),"")</f>
        <v/>
      </c>
    </row>
    <row r="200" spans="1:25" ht="15" customHeight="1" x14ac:dyDescent="0.25">
      <c r="A200" s="10" t="str">
        <f>IF(TN_Liste[[#This Row],[Vorname]]="","",A199+1)</f>
        <v/>
      </c>
      <c r="B200" s="44"/>
      <c r="C200" s="44"/>
      <c r="D200" s="43"/>
      <c r="E200" s="45"/>
      <c r="F200" s="46"/>
      <c r="G200" s="43"/>
      <c r="H200" s="224"/>
      <c r="I200" s="43"/>
      <c r="J200" s="43"/>
      <c r="K200" s="157" t="str">
        <f>IF(TN_Liste[[#This Row],[Geburts- datum]]="","",ROUNDDOWN(YEARFRAC(TN_Liste[[#This Row],[Geburts- datum]],$E$4),0))</f>
        <v/>
      </c>
      <c r="L200" s="54" t="str" cm="1">
        <f t="array" ref="L200">IF(TN_Liste[[#This Row],[Alter]]&lt;&gt;"",INDEX($N$4:$R$4,_xlfn.XMATCH(TRUE,N200:R200)),"")</f>
        <v/>
      </c>
      <c r="M200" s="54" t="str">
        <f>IF(TN_Liste[[#This Row],[förd.f]]=1,Deckblatt!$C$16-TN_Liste[[#This Row],[Tage abwesend]],"")</f>
        <v/>
      </c>
      <c r="N200" s="54" t="b">
        <f>TN_Liste[[#This Row],[Leiter ja/nein]]="ja"</f>
        <v>0</v>
      </c>
      <c r="O200" s="54" t="b">
        <f>AND($C$4&lt;&gt;3,TN_Liste[[#This Row],[Alter]]&gt;=6,TN_Liste[[#This Row],[Alter]]&lt;21)</f>
        <v>0</v>
      </c>
      <c r="P200" s="54" t="b">
        <f>AND($C$4=3,TN_Liste[[#This Row],[Alter]]&gt;=13,TN_Liste[[#This Row],[Alter]]&lt;&gt;"")</f>
        <v>0</v>
      </c>
      <c r="Q200" s="54" t="b">
        <f>AND($C$4&lt;&gt;3,TN_Liste[[#This Row],[Alter]]&gt;=21,TN_Liste[[#This Row],[Alter]]&lt;27,TN_Liste[[#This Row],[TN ff ü20*]]="ja")</f>
        <v>0</v>
      </c>
      <c r="R200" s="54" t="b">
        <f>TRUE</f>
        <v>1</v>
      </c>
      <c r="S200" s="10" t="b">
        <f>AND(TN_Liste[[#This Row],[TN ff ü20*]]="ja",TN_Liste[[#This Row],[Leiter ja/nein]]="ja")</f>
        <v>0</v>
      </c>
      <c r="T200" s="10" t="b">
        <f>AND(TN_Liste[[#This Row],[TN ff ü20*]]="ja",TN_Liste[[#This Row],[Alter]]&gt;=27,$C$4&lt;&gt;3)</f>
        <v>0</v>
      </c>
      <c r="U200" s="10" t="b">
        <f>TN_Liste[[#This Row],[Alter]]&lt;6</f>
        <v>0</v>
      </c>
      <c r="V200" s="54" t="b">
        <f>TN_Liste[[#This Row],[Art nicht 3 + Ü20 - U27 + TN ff "ja"]]</f>
        <v>0</v>
      </c>
      <c r="W200" s="242" t="b">
        <f>AND(TN_Liste[[#This Row],[Alter]]&gt;99,TN_Liste[[#This Row],[Alter]]&lt;&gt;"")</f>
        <v>0</v>
      </c>
      <c r="Y200" t="str" cm="1">
        <f t="array" ref="Y200">IFERROR(INDEX($S$4:$W$4,_xlfn.XMATCH(TRUE,S200:W200)),"")</f>
        <v/>
      </c>
    </row>
    <row r="201" spans="1:25" ht="15" customHeight="1" x14ac:dyDescent="0.25">
      <c r="A201" s="10" t="str">
        <f>IF(TN_Liste[[#This Row],[Vorname]]="","",A200+1)</f>
        <v/>
      </c>
      <c r="B201" s="44"/>
      <c r="C201" s="44"/>
      <c r="D201" s="43"/>
      <c r="E201" s="45"/>
      <c r="F201" s="46"/>
      <c r="G201" s="43"/>
      <c r="H201" s="224"/>
      <c r="I201" s="43"/>
      <c r="J201" s="43"/>
      <c r="K201" s="157" t="str">
        <f>IF(TN_Liste[[#This Row],[Geburts- datum]]="","",ROUNDDOWN(YEARFRAC(TN_Liste[[#This Row],[Geburts- datum]],$E$4),0))</f>
        <v/>
      </c>
      <c r="L201" s="54" t="str" cm="1">
        <f t="array" ref="L201">IF(TN_Liste[[#This Row],[Alter]]&lt;&gt;"",INDEX($N$4:$R$4,_xlfn.XMATCH(TRUE,N201:R201)),"")</f>
        <v/>
      </c>
      <c r="M201" s="54" t="str">
        <f>IF(TN_Liste[[#This Row],[förd.f]]=1,Deckblatt!$C$16-TN_Liste[[#This Row],[Tage abwesend]],"")</f>
        <v/>
      </c>
      <c r="N201" s="54" t="b">
        <f>TN_Liste[[#This Row],[Leiter ja/nein]]="ja"</f>
        <v>0</v>
      </c>
      <c r="O201" s="54" t="b">
        <f>AND($C$4&lt;&gt;3,TN_Liste[[#This Row],[Alter]]&gt;=6,TN_Liste[[#This Row],[Alter]]&lt;21)</f>
        <v>0</v>
      </c>
      <c r="P201" s="54" t="b">
        <f>AND($C$4=3,TN_Liste[[#This Row],[Alter]]&gt;=13,TN_Liste[[#This Row],[Alter]]&lt;&gt;"")</f>
        <v>0</v>
      </c>
      <c r="Q201" s="54" t="b">
        <f>AND($C$4&lt;&gt;3,TN_Liste[[#This Row],[Alter]]&gt;=21,TN_Liste[[#This Row],[Alter]]&lt;27,TN_Liste[[#This Row],[TN ff ü20*]]="ja")</f>
        <v>0</v>
      </c>
      <c r="R201" s="54" t="b">
        <f>TRUE</f>
        <v>1</v>
      </c>
      <c r="S201" s="10" t="b">
        <f>AND(TN_Liste[[#This Row],[TN ff ü20*]]="ja",TN_Liste[[#This Row],[Leiter ja/nein]]="ja")</f>
        <v>0</v>
      </c>
      <c r="T201" s="10" t="b">
        <f>AND(TN_Liste[[#This Row],[TN ff ü20*]]="ja",TN_Liste[[#This Row],[Alter]]&gt;=27,$C$4&lt;&gt;3)</f>
        <v>0</v>
      </c>
      <c r="U201" s="10" t="b">
        <f>TN_Liste[[#This Row],[Alter]]&lt;6</f>
        <v>0</v>
      </c>
      <c r="V201" s="54" t="b">
        <f>TN_Liste[[#This Row],[Art nicht 3 + Ü20 - U27 + TN ff "ja"]]</f>
        <v>0</v>
      </c>
      <c r="W201" s="242" t="b">
        <f>AND(TN_Liste[[#This Row],[Alter]]&gt;99,TN_Liste[[#This Row],[Alter]]&lt;&gt;"")</f>
        <v>0</v>
      </c>
      <c r="Y201" t="str" cm="1">
        <f t="array" ref="Y201">IFERROR(INDEX($S$4:$W$4,_xlfn.XMATCH(TRUE,S201:W201)),"")</f>
        <v/>
      </c>
    </row>
    <row r="202" spans="1:25" ht="15" customHeight="1" x14ac:dyDescent="0.25">
      <c r="A202" s="10" t="str">
        <f>IF(TN_Liste[[#This Row],[Vorname]]="","",A201+1)</f>
        <v/>
      </c>
      <c r="B202" s="44"/>
      <c r="C202" s="44"/>
      <c r="D202" s="43"/>
      <c r="E202" s="45"/>
      <c r="F202" s="46"/>
      <c r="G202" s="43"/>
      <c r="H202" s="224"/>
      <c r="I202" s="43"/>
      <c r="J202" s="43"/>
      <c r="K202" s="157" t="str">
        <f>IF(TN_Liste[[#This Row],[Geburts- datum]]="","",ROUNDDOWN(YEARFRAC(TN_Liste[[#This Row],[Geburts- datum]],$E$4),0))</f>
        <v/>
      </c>
      <c r="L202" s="54" t="str" cm="1">
        <f t="array" ref="L202">IF(TN_Liste[[#This Row],[Alter]]&lt;&gt;"",INDEX($N$4:$R$4,_xlfn.XMATCH(TRUE,N202:R202)),"")</f>
        <v/>
      </c>
      <c r="M202" s="54" t="str">
        <f>IF(TN_Liste[[#This Row],[förd.f]]=1,Deckblatt!$C$16-TN_Liste[[#This Row],[Tage abwesend]],"")</f>
        <v/>
      </c>
      <c r="N202" s="54" t="b">
        <f>TN_Liste[[#This Row],[Leiter ja/nein]]="ja"</f>
        <v>0</v>
      </c>
      <c r="O202" s="54" t="b">
        <f>AND($C$4&lt;&gt;3,TN_Liste[[#This Row],[Alter]]&gt;=6,TN_Liste[[#This Row],[Alter]]&lt;21)</f>
        <v>0</v>
      </c>
      <c r="P202" s="54" t="b">
        <f>AND($C$4=3,TN_Liste[[#This Row],[Alter]]&gt;=13,TN_Liste[[#This Row],[Alter]]&lt;&gt;"")</f>
        <v>0</v>
      </c>
      <c r="Q202" s="54" t="b">
        <f>AND($C$4&lt;&gt;3,TN_Liste[[#This Row],[Alter]]&gt;=21,TN_Liste[[#This Row],[Alter]]&lt;27,TN_Liste[[#This Row],[TN ff ü20*]]="ja")</f>
        <v>0</v>
      </c>
      <c r="R202" s="54" t="b">
        <f>TRUE</f>
        <v>1</v>
      </c>
      <c r="S202" s="10" t="b">
        <f>AND(TN_Liste[[#This Row],[TN ff ü20*]]="ja",TN_Liste[[#This Row],[Leiter ja/nein]]="ja")</f>
        <v>0</v>
      </c>
      <c r="T202" s="10" t="b">
        <f>AND(TN_Liste[[#This Row],[TN ff ü20*]]="ja",TN_Liste[[#This Row],[Alter]]&gt;=27,$C$4&lt;&gt;3)</f>
        <v>0</v>
      </c>
      <c r="U202" s="10" t="b">
        <f>TN_Liste[[#This Row],[Alter]]&lt;6</f>
        <v>0</v>
      </c>
      <c r="V202" s="54" t="b">
        <f>TN_Liste[[#This Row],[Art nicht 3 + Ü20 - U27 + TN ff "ja"]]</f>
        <v>0</v>
      </c>
      <c r="W202" s="242" t="b">
        <f>AND(TN_Liste[[#This Row],[Alter]]&gt;99,TN_Liste[[#This Row],[Alter]]&lt;&gt;"")</f>
        <v>0</v>
      </c>
      <c r="Y202" t="str" cm="1">
        <f t="array" ref="Y202">IFERROR(INDEX($S$4:$W$4,_xlfn.XMATCH(TRUE,S202:W202)),"")</f>
        <v/>
      </c>
    </row>
    <row r="203" spans="1:25" ht="15" customHeight="1" x14ac:dyDescent="0.25">
      <c r="A203" s="10" t="str">
        <f>IF(TN_Liste[[#This Row],[Vorname]]="","",A202+1)</f>
        <v/>
      </c>
      <c r="B203" s="44"/>
      <c r="C203" s="44"/>
      <c r="D203" s="43"/>
      <c r="E203" s="45"/>
      <c r="F203" s="46"/>
      <c r="G203" s="43"/>
      <c r="H203" s="224"/>
      <c r="I203" s="43"/>
      <c r="J203" s="43"/>
      <c r="K203" s="157" t="str">
        <f>IF(TN_Liste[[#This Row],[Geburts- datum]]="","",ROUNDDOWN(YEARFRAC(TN_Liste[[#This Row],[Geburts- datum]],$E$4),0))</f>
        <v/>
      </c>
      <c r="L203" s="54" t="str" cm="1">
        <f t="array" ref="L203">IF(TN_Liste[[#This Row],[Alter]]&lt;&gt;"",INDEX($N$4:$R$4,_xlfn.XMATCH(TRUE,N203:R203)),"")</f>
        <v/>
      </c>
      <c r="M203" s="54" t="str">
        <f>IF(TN_Liste[[#This Row],[förd.f]]=1,Deckblatt!$C$16-TN_Liste[[#This Row],[Tage abwesend]],"")</f>
        <v/>
      </c>
      <c r="N203" s="54" t="b">
        <f>TN_Liste[[#This Row],[Leiter ja/nein]]="ja"</f>
        <v>0</v>
      </c>
      <c r="O203" s="54" t="b">
        <f>AND($C$4&lt;&gt;3,TN_Liste[[#This Row],[Alter]]&gt;=6,TN_Liste[[#This Row],[Alter]]&lt;21)</f>
        <v>0</v>
      </c>
      <c r="P203" s="54" t="b">
        <f>AND($C$4=3,TN_Liste[[#This Row],[Alter]]&gt;=13,TN_Liste[[#This Row],[Alter]]&lt;&gt;"")</f>
        <v>0</v>
      </c>
      <c r="Q203" s="54" t="b">
        <f>AND($C$4&lt;&gt;3,TN_Liste[[#This Row],[Alter]]&gt;=21,TN_Liste[[#This Row],[Alter]]&lt;27,TN_Liste[[#This Row],[TN ff ü20*]]="ja")</f>
        <v>0</v>
      </c>
      <c r="R203" s="54" t="b">
        <f>TRUE</f>
        <v>1</v>
      </c>
      <c r="S203" s="10" t="b">
        <f>AND(TN_Liste[[#This Row],[TN ff ü20*]]="ja",TN_Liste[[#This Row],[Leiter ja/nein]]="ja")</f>
        <v>0</v>
      </c>
      <c r="T203" s="10" t="b">
        <f>AND(TN_Liste[[#This Row],[TN ff ü20*]]="ja",TN_Liste[[#This Row],[Alter]]&gt;=27,$C$4&lt;&gt;3)</f>
        <v>0</v>
      </c>
      <c r="U203" s="10" t="b">
        <f>TN_Liste[[#This Row],[Alter]]&lt;6</f>
        <v>0</v>
      </c>
      <c r="V203" s="54" t="b">
        <f>TN_Liste[[#This Row],[Art nicht 3 + Ü20 - U27 + TN ff "ja"]]</f>
        <v>0</v>
      </c>
      <c r="W203" s="242" t="b">
        <f>AND(TN_Liste[[#This Row],[Alter]]&gt;99,TN_Liste[[#This Row],[Alter]]&lt;&gt;"")</f>
        <v>0</v>
      </c>
      <c r="Y203" t="str" cm="1">
        <f t="array" ref="Y203">IFERROR(INDEX($S$4:$W$4,_xlfn.XMATCH(TRUE,S203:W203)),"")</f>
        <v/>
      </c>
    </row>
    <row r="204" spans="1:25" ht="15" customHeight="1" x14ac:dyDescent="0.25">
      <c r="A204" s="10" t="str">
        <f>IF(TN_Liste[[#This Row],[Vorname]]="","",A203+1)</f>
        <v/>
      </c>
      <c r="B204" s="44"/>
      <c r="C204" s="44"/>
      <c r="D204" s="43"/>
      <c r="E204" s="45"/>
      <c r="F204" s="46"/>
      <c r="G204" s="43"/>
      <c r="H204" s="224"/>
      <c r="I204" s="43"/>
      <c r="J204" s="43"/>
      <c r="K204" s="157" t="str">
        <f>IF(TN_Liste[[#This Row],[Geburts- datum]]="","",ROUNDDOWN(YEARFRAC(TN_Liste[[#This Row],[Geburts- datum]],$E$4),0))</f>
        <v/>
      </c>
      <c r="L204" s="54" t="str" cm="1">
        <f t="array" ref="L204">IF(TN_Liste[[#This Row],[Alter]]&lt;&gt;"",INDEX($N$4:$R$4,_xlfn.XMATCH(TRUE,N204:R204)),"")</f>
        <v/>
      </c>
      <c r="M204" s="54" t="str">
        <f>IF(TN_Liste[[#This Row],[förd.f]]=1,Deckblatt!$C$16-TN_Liste[[#This Row],[Tage abwesend]],"")</f>
        <v/>
      </c>
      <c r="N204" s="54" t="b">
        <f>TN_Liste[[#This Row],[Leiter ja/nein]]="ja"</f>
        <v>0</v>
      </c>
      <c r="O204" s="54" t="b">
        <f>AND($C$4&lt;&gt;3,TN_Liste[[#This Row],[Alter]]&gt;=6,TN_Liste[[#This Row],[Alter]]&lt;21)</f>
        <v>0</v>
      </c>
      <c r="P204" s="54" t="b">
        <f>AND($C$4=3,TN_Liste[[#This Row],[Alter]]&gt;=13,TN_Liste[[#This Row],[Alter]]&lt;&gt;"")</f>
        <v>0</v>
      </c>
      <c r="Q204" s="54" t="b">
        <f>AND($C$4&lt;&gt;3,TN_Liste[[#This Row],[Alter]]&gt;=21,TN_Liste[[#This Row],[Alter]]&lt;27,TN_Liste[[#This Row],[TN ff ü20*]]="ja")</f>
        <v>0</v>
      </c>
      <c r="R204" s="54" t="b">
        <f>TRUE</f>
        <v>1</v>
      </c>
      <c r="S204" s="10" t="b">
        <f>AND(TN_Liste[[#This Row],[TN ff ü20*]]="ja",TN_Liste[[#This Row],[Leiter ja/nein]]="ja")</f>
        <v>0</v>
      </c>
      <c r="T204" s="10" t="b">
        <f>AND(TN_Liste[[#This Row],[TN ff ü20*]]="ja",TN_Liste[[#This Row],[Alter]]&gt;=27,$C$4&lt;&gt;3)</f>
        <v>0</v>
      </c>
      <c r="U204" s="10" t="b">
        <f>TN_Liste[[#This Row],[Alter]]&lt;6</f>
        <v>0</v>
      </c>
      <c r="V204" s="54" t="b">
        <f>TN_Liste[[#This Row],[Art nicht 3 + Ü20 - U27 + TN ff "ja"]]</f>
        <v>0</v>
      </c>
      <c r="W204" s="242" t="b">
        <f>AND(TN_Liste[[#This Row],[Alter]]&gt;99,TN_Liste[[#This Row],[Alter]]&lt;&gt;"")</f>
        <v>0</v>
      </c>
      <c r="Y204" t="str" cm="1">
        <f t="array" ref="Y204">IFERROR(INDEX($S$4:$W$4,_xlfn.XMATCH(TRUE,S204:W204)),"")</f>
        <v/>
      </c>
    </row>
    <row r="205" spans="1:25" ht="15" customHeight="1" x14ac:dyDescent="0.25">
      <c r="A205" s="10" t="str">
        <f>IF(TN_Liste[[#This Row],[Vorname]]="","",A204+1)</f>
        <v/>
      </c>
      <c r="B205" s="44"/>
      <c r="C205" s="44"/>
      <c r="D205" s="43"/>
      <c r="E205" s="45"/>
      <c r="F205" s="46"/>
      <c r="G205" s="43"/>
      <c r="H205" s="224"/>
      <c r="I205" s="43"/>
      <c r="J205" s="43"/>
      <c r="K205" s="157" t="str">
        <f>IF(TN_Liste[[#This Row],[Geburts- datum]]="","",ROUNDDOWN(YEARFRAC(TN_Liste[[#This Row],[Geburts- datum]],$E$4),0))</f>
        <v/>
      </c>
      <c r="L205" s="54" t="str" cm="1">
        <f t="array" ref="L205">IF(TN_Liste[[#This Row],[Alter]]&lt;&gt;"",INDEX($N$4:$R$4,_xlfn.XMATCH(TRUE,N205:R205)),"")</f>
        <v/>
      </c>
      <c r="M205" s="54" t="str">
        <f>IF(TN_Liste[[#This Row],[förd.f]]=1,Deckblatt!$C$16-TN_Liste[[#This Row],[Tage abwesend]],"")</f>
        <v/>
      </c>
      <c r="N205" s="54" t="b">
        <f>TN_Liste[[#This Row],[Leiter ja/nein]]="ja"</f>
        <v>0</v>
      </c>
      <c r="O205" s="54" t="b">
        <f>AND($C$4&lt;&gt;3,TN_Liste[[#This Row],[Alter]]&gt;=6,TN_Liste[[#This Row],[Alter]]&lt;21)</f>
        <v>0</v>
      </c>
      <c r="P205" s="54" t="b">
        <f>AND($C$4=3,TN_Liste[[#This Row],[Alter]]&gt;=13,TN_Liste[[#This Row],[Alter]]&lt;&gt;"")</f>
        <v>0</v>
      </c>
      <c r="Q205" s="54" t="b">
        <f>AND($C$4&lt;&gt;3,TN_Liste[[#This Row],[Alter]]&gt;=21,TN_Liste[[#This Row],[Alter]]&lt;27,TN_Liste[[#This Row],[TN ff ü20*]]="ja")</f>
        <v>0</v>
      </c>
      <c r="R205" s="54" t="b">
        <f>TRUE</f>
        <v>1</v>
      </c>
      <c r="S205" s="10" t="b">
        <f>AND(TN_Liste[[#This Row],[TN ff ü20*]]="ja",TN_Liste[[#This Row],[Leiter ja/nein]]="ja")</f>
        <v>0</v>
      </c>
      <c r="T205" s="10" t="b">
        <f>AND(TN_Liste[[#This Row],[TN ff ü20*]]="ja",TN_Liste[[#This Row],[Alter]]&gt;=27,$C$4&lt;&gt;3)</f>
        <v>0</v>
      </c>
      <c r="U205" s="10" t="b">
        <f>TN_Liste[[#This Row],[Alter]]&lt;6</f>
        <v>0</v>
      </c>
      <c r="V205" s="54" t="b">
        <f>TN_Liste[[#This Row],[Art nicht 3 + Ü20 - U27 + TN ff "ja"]]</f>
        <v>0</v>
      </c>
      <c r="W205" s="242" t="b">
        <f>AND(TN_Liste[[#This Row],[Alter]]&gt;99,TN_Liste[[#This Row],[Alter]]&lt;&gt;"")</f>
        <v>0</v>
      </c>
      <c r="Y205" t="str" cm="1">
        <f t="array" ref="Y205">IFERROR(INDEX($S$4:$W$4,_xlfn.XMATCH(TRUE,S205:W205)),"")</f>
        <v/>
      </c>
    </row>
    <row r="206" spans="1:25" ht="15" customHeight="1" x14ac:dyDescent="0.25">
      <c r="A206" s="10" t="str">
        <f>IF(TN_Liste[[#This Row],[Vorname]]="","",A205+1)</f>
        <v/>
      </c>
      <c r="B206" s="44"/>
      <c r="C206" s="44"/>
      <c r="D206" s="43"/>
      <c r="E206" s="45"/>
      <c r="F206" s="46"/>
      <c r="G206" s="43"/>
      <c r="H206" s="224"/>
      <c r="I206" s="43"/>
      <c r="J206" s="43"/>
      <c r="K206" s="157" t="str">
        <f>IF(TN_Liste[[#This Row],[Geburts- datum]]="","",ROUNDDOWN(YEARFRAC(TN_Liste[[#This Row],[Geburts- datum]],$E$4),0))</f>
        <v/>
      </c>
      <c r="L206" s="54" t="str" cm="1">
        <f t="array" ref="L206">IF(TN_Liste[[#This Row],[Alter]]&lt;&gt;"",INDEX($N$4:$R$4,_xlfn.XMATCH(TRUE,N206:R206)),"")</f>
        <v/>
      </c>
      <c r="M206" s="54" t="str">
        <f>IF(TN_Liste[[#This Row],[förd.f]]=1,Deckblatt!$C$16-TN_Liste[[#This Row],[Tage abwesend]],"")</f>
        <v/>
      </c>
      <c r="N206" s="54" t="b">
        <f>TN_Liste[[#This Row],[Leiter ja/nein]]="ja"</f>
        <v>0</v>
      </c>
      <c r="O206" s="54" t="b">
        <f>AND($C$4&lt;&gt;3,TN_Liste[[#This Row],[Alter]]&gt;=6,TN_Liste[[#This Row],[Alter]]&lt;21)</f>
        <v>0</v>
      </c>
      <c r="P206" s="54" t="b">
        <f>AND($C$4=3,TN_Liste[[#This Row],[Alter]]&gt;=13,TN_Liste[[#This Row],[Alter]]&lt;&gt;"")</f>
        <v>0</v>
      </c>
      <c r="Q206" s="54" t="b">
        <f>AND($C$4&lt;&gt;3,TN_Liste[[#This Row],[Alter]]&gt;=21,TN_Liste[[#This Row],[Alter]]&lt;27,TN_Liste[[#This Row],[TN ff ü20*]]="ja")</f>
        <v>0</v>
      </c>
      <c r="R206" s="54" t="b">
        <f>TRUE</f>
        <v>1</v>
      </c>
      <c r="S206" s="10" t="b">
        <f>AND(TN_Liste[[#This Row],[TN ff ü20*]]="ja",TN_Liste[[#This Row],[Leiter ja/nein]]="ja")</f>
        <v>0</v>
      </c>
      <c r="T206" s="10" t="b">
        <f>AND(TN_Liste[[#This Row],[TN ff ü20*]]="ja",TN_Liste[[#This Row],[Alter]]&gt;=27,$C$4&lt;&gt;3)</f>
        <v>0</v>
      </c>
      <c r="U206" s="10" t="b">
        <f>TN_Liste[[#This Row],[Alter]]&lt;6</f>
        <v>0</v>
      </c>
      <c r="V206" s="54" t="b">
        <f>TN_Liste[[#This Row],[Art nicht 3 + Ü20 - U27 + TN ff "ja"]]</f>
        <v>0</v>
      </c>
      <c r="W206" s="242" t="b">
        <f>AND(TN_Liste[[#This Row],[Alter]]&gt;99,TN_Liste[[#This Row],[Alter]]&lt;&gt;"")</f>
        <v>0</v>
      </c>
      <c r="Y206" t="str" cm="1">
        <f t="array" ref="Y206">IFERROR(INDEX($S$4:$W$4,_xlfn.XMATCH(TRUE,S206:W206)),"")</f>
        <v/>
      </c>
    </row>
    <row r="207" spans="1:25" ht="15" customHeight="1" x14ac:dyDescent="0.25">
      <c r="A207" s="10" t="str">
        <f>IF(TN_Liste[[#This Row],[Vorname]]="","",A206+1)</f>
        <v/>
      </c>
      <c r="B207" s="44"/>
      <c r="C207" s="44"/>
      <c r="D207" s="43"/>
      <c r="E207" s="45"/>
      <c r="F207" s="46"/>
      <c r="G207" s="43"/>
      <c r="H207" s="224"/>
      <c r="I207" s="43"/>
      <c r="J207" s="43"/>
      <c r="K207" s="157" t="str">
        <f>IF(TN_Liste[[#This Row],[Geburts- datum]]="","",ROUNDDOWN(YEARFRAC(TN_Liste[[#This Row],[Geburts- datum]],$E$4),0))</f>
        <v/>
      </c>
      <c r="L207" s="54" t="str" cm="1">
        <f t="array" ref="L207">IF(TN_Liste[[#This Row],[Alter]]&lt;&gt;"",INDEX($N$4:$R$4,_xlfn.XMATCH(TRUE,N207:R207)),"")</f>
        <v/>
      </c>
      <c r="M207" s="54" t="str">
        <f>IF(TN_Liste[[#This Row],[förd.f]]=1,Deckblatt!$C$16-TN_Liste[[#This Row],[Tage abwesend]],"")</f>
        <v/>
      </c>
      <c r="N207" s="54" t="b">
        <f>TN_Liste[[#This Row],[Leiter ja/nein]]="ja"</f>
        <v>0</v>
      </c>
      <c r="O207" s="54" t="b">
        <f>AND($C$4&lt;&gt;3,TN_Liste[[#This Row],[Alter]]&gt;=6,TN_Liste[[#This Row],[Alter]]&lt;21)</f>
        <v>0</v>
      </c>
      <c r="P207" s="54" t="b">
        <f>AND($C$4=3,TN_Liste[[#This Row],[Alter]]&gt;=13,TN_Liste[[#This Row],[Alter]]&lt;&gt;"")</f>
        <v>0</v>
      </c>
      <c r="Q207" s="54" t="b">
        <f>AND($C$4&lt;&gt;3,TN_Liste[[#This Row],[Alter]]&gt;=21,TN_Liste[[#This Row],[Alter]]&lt;27,TN_Liste[[#This Row],[TN ff ü20*]]="ja")</f>
        <v>0</v>
      </c>
      <c r="R207" s="54" t="b">
        <f>TRUE</f>
        <v>1</v>
      </c>
      <c r="S207" s="10" t="b">
        <f>AND(TN_Liste[[#This Row],[TN ff ü20*]]="ja",TN_Liste[[#This Row],[Leiter ja/nein]]="ja")</f>
        <v>0</v>
      </c>
      <c r="T207" s="10" t="b">
        <f>AND(TN_Liste[[#This Row],[TN ff ü20*]]="ja",TN_Liste[[#This Row],[Alter]]&gt;=27,$C$4&lt;&gt;3)</f>
        <v>0</v>
      </c>
      <c r="U207" s="10" t="b">
        <f>TN_Liste[[#This Row],[Alter]]&lt;6</f>
        <v>0</v>
      </c>
      <c r="V207" s="54" t="b">
        <f>TN_Liste[[#This Row],[Art nicht 3 + Ü20 - U27 + TN ff "ja"]]</f>
        <v>0</v>
      </c>
      <c r="W207" s="242" t="b">
        <f>AND(TN_Liste[[#This Row],[Alter]]&gt;99,TN_Liste[[#This Row],[Alter]]&lt;&gt;"")</f>
        <v>0</v>
      </c>
      <c r="Y207" t="str" cm="1">
        <f t="array" ref="Y207">IFERROR(INDEX($S$4:$W$4,_xlfn.XMATCH(TRUE,S207:W207)),"")</f>
        <v/>
      </c>
    </row>
    <row r="208" spans="1:25" ht="15" customHeight="1" x14ac:dyDescent="0.25">
      <c r="A208" s="10" t="str">
        <f>IF(TN_Liste[[#This Row],[Vorname]]="","",A207+1)</f>
        <v/>
      </c>
      <c r="B208" s="44"/>
      <c r="C208" s="44"/>
      <c r="D208" s="43"/>
      <c r="E208" s="45"/>
      <c r="F208" s="46"/>
      <c r="G208" s="43"/>
      <c r="H208" s="224"/>
      <c r="I208" s="43"/>
      <c r="J208" s="43"/>
      <c r="K208" s="157" t="str">
        <f>IF(TN_Liste[[#This Row],[Geburts- datum]]="","",ROUNDDOWN(YEARFRAC(TN_Liste[[#This Row],[Geburts- datum]],$E$4),0))</f>
        <v/>
      </c>
      <c r="L208" s="54" t="str" cm="1">
        <f t="array" ref="L208">IF(TN_Liste[[#This Row],[Alter]]&lt;&gt;"",INDEX($N$4:$R$4,_xlfn.XMATCH(TRUE,N208:R208)),"")</f>
        <v/>
      </c>
      <c r="M208" s="54" t="str">
        <f>IF(TN_Liste[[#This Row],[förd.f]]=1,Deckblatt!$C$16-TN_Liste[[#This Row],[Tage abwesend]],"")</f>
        <v/>
      </c>
      <c r="N208" s="54" t="b">
        <f>TN_Liste[[#This Row],[Leiter ja/nein]]="ja"</f>
        <v>0</v>
      </c>
      <c r="O208" s="54" t="b">
        <f>AND($C$4&lt;&gt;3,TN_Liste[[#This Row],[Alter]]&gt;=6,TN_Liste[[#This Row],[Alter]]&lt;21)</f>
        <v>0</v>
      </c>
      <c r="P208" s="54" t="b">
        <f>AND($C$4=3,TN_Liste[[#This Row],[Alter]]&gt;=13,TN_Liste[[#This Row],[Alter]]&lt;&gt;"")</f>
        <v>0</v>
      </c>
      <c r="Q208" s="54" t="b">
        <f>AND($C$4&lt;&gt;3,TN_Liste[[#This Row],[Alter]]&gt;=21,TN_Liste[[#This Row],[Alter]]&lt;27,TN_Liste[[#This Row],[TN ff ü20*]]="ja")</f>
        <v>0</v>
      </c>
      <c r="R208" s="54" t="b">
        <f>TRUE</f>
        <v>1</v>
      </c>
      <c r="S208" s="10" t="b">
        <f>AND(TN_Liste[[#This Row],[TN ff ü20*]]="ja",TN_Liste[[#This Row],[Leiter ja/nein]]="ja")</f>
        <v>0</v>
      </c>
      <c r="T208" s="10" t="b">
        <f>AND(TN_Liste[[#This Row],[TN ff ü20*]]="ja",TN_Liste[[#This Row],[Alter]]&gt;=27,$C$4&lt;&gt;3)</f>
        <v>0</v>
      </c>
      <c r="U208" s="10" t="b">
        <f>TN_Liste[[#This Row],[Alter]]&lt;6</f>
        <v>0</v>
      </c>
      <c r="V208" s="54" t="b">
        <f>TN_Liste[[#This Row],[Art nicht 3 + Ü20 - U27 + TN ff "ja"]]</f>
        <v>0</v>
      </c>
      <c r="W208" s="242" t="b">
        <f>AND(TN_Liste[[#This Row],[Alter]]&gt;99,TN_Liste[[#This Row],[Alter]]&lt;&gt;"")</f>
        <v>0</v>
      </c>
      <c r="Y208" t="str" cm="1">
        <f t="array" ref="Y208">IFERROR(INDEX($S$4:$W$4,_xlfn.XMATCH(TRUE,S208:W208)),"")</f>
        <v/>
      </c>
    </row>
    <row r="209" spans="1:25" ht="15" customHeight="1" x14ac:dyDescent="0.25">
      <c r="A209" s="10" t="str">
        <f>IF(TN_Liste[[#This Row],[Vorname]]="","",A208+1)</f>
        <v/>
      </c>
      <c r="B209" s="44"/>
      <c r="C209" s="44"/>
      <c r="D209" s="43"/>
      <c r="E209" s="45"/>
      <c r="F209" s="46"/>
      <c r="G209" s="43"/>
      <c r="H209" s="224"/>
      <c r="I209" s="43"/>
      <c r="J209" s="43"/>
      <c r="K209" s="157" t="str">
        <f>IF(TN_Liste[[#This Row],[Geburts- datum]]="","",ROUNDDOWN(YEARFRAC(TN_Liste[[#This Row],[Geburts- datum]],$E$4),0))</f>
        <v/>
      </c>
      <c r="L209" s="54" t="str" cm="1">
        <f t="array" ref="L209">IF(TN_Liste[[#This Row],[Alter]]&lt;&gt;"",INDEX($N$4:$R$4,_xlfn.XMATCH(TRUE,N209:R209)),"")</f>
        <v/>
      </c>
      <c r="M209" s="54" t="str">
        <f>IF(TN_Liste[[#This Row],[förd.f]]=1,Deckblatt!$C$16-TN_Liste[[#This Row],[Tage abwesend]],"")</f>
        <v/>
      </c>
      <c r="N209" s="54" t="b">
        <f>TN_Liste[[#This Row],[Leiter ja/nein]]="ja"</f>
        <v>0</v>
      </c>
      <c r="O209" s="54" t="b">
        <f>AND($C$4&lt;&gt;3,TN_Liste[[#This Row],[Alter]]&gt;=6,TN_Liste[[#This Row],[Alter]]&lt;21)</f>
        <v>0</v>
      </c>
      <c r="P209" s="54" t="b">
        <f>AND($C$4=3,TN_Liste[[#This Row],[Alter]]&gt;=13,TN_Liste[[#This Row],[Alter]]&lt;&gt;"")</f>
        <v>0</v>
      </c>
      <c r="Q209" s="54" t="b">
        <f>AND($C$4&lt;&gt;3,TN_Liste[[#This Row],[Alter]]&gt;=21,TN_Liste[[#This Row],[Alter]]&lt;27,TN_Liste[[#This Row],[TN ff ü20*]]="ja")</f>
        <v>0</v>
      </c>
      <c r="R209" s="54" t="b">
        <f>TRUE</f>
        <v>1</v>
      </c>
      <c r="S209" s="10" t="b">
        <f>AND(TN_Liste[[#This Row],[TN ff ü20*]]="ja",TN_Liste[[#This Row],[Leiter ja/nein]]="ja")</f>
        <v>0</v>
      </c>
      <c r="T209" s="10" t="b">
        <f>AND(TN_Liste[[#This Row],[TN ff ü20*]]="ja",TN_Liste[[#This Row],[Alter]]&gt;=27,$C$4&lt;&gt;3)</f>
        <v>0</v>
      </c>
      <c r="U209" s="10" t="b">
        <f>TN_Liste[[#This Row],[Alter]]&lt;6</f>
        <v>0</v>
      </c>
      <c r="V209" s="54" t="b">
        <f>TN_Liste[[#This Row],[Art nicht 3 + Ü20 - U27 + TN ff "ja"]]</f>
        <v>0</v>
      </c>
      <c r="W209" s="242" t="b">
        <f>AND(TN_Liste[[#This Row],[Alter]]&gt;99,TN_Liste[[#This Row],[Alter]]&lt;&gt;"")</f>
        <v>0</v>
      </c>
      <c r="Y209" t="str" cm="1">
        <f t="array" ref="Y209">IFERROR(INDEX($S$4:$W$4,_xlfn.XMATCH(TRUE,S209:W209)),"")</f>
        <v/>
      </c>
    </row>
    <row r="210" spans="1:25" ht="15" customHeight="1" x14ac:dyDescent="0.25">
      <c r="A210" s="10" t="str">
        <f>IF(TN_Liste[[#This Row],[Vorname]]="","",A209+1)</f>
        <v/>
      </c>
      <c r="B210" s="44"/>
      <c r="C210" s="44"/>
      <c r="D210" s="43"/>
      <c r="E210" s="45"/>
      <c r="F210" s="46"/>
      <c r="G210" s="43"/>
      <c r="H210" s="224"/>
      <c r="I210" s="43"/>
      <c r="J210" s="43"/>
      <c r="K210" s="157" t="str">
        <f>IF(TN_Liste[[#This Row],[Geburts- datum]]="","",ROUNDDOWN(YEARFRAC(TN_Liste[[#This Row],[Geburts- datum]],$E$4),0))</f>
        <v/>
      </c>
      <c r="L210" s="54" t="str" cm="1">
        <f t="array" ref="L210">IF(TN_Liste[[#This Row],[Alter]]&lt;&gt;"",INDEX($N$4:$R$4,_xlfn.XMATCH(TRUE,N210:R210)),"")</f>
        <v/>
      </c>
      <c r="M210" s="54" t="str">
        <f>IF(TN_Liste[[#This Row],[förd.f]]=1,Deckblatt!$C$16-TN_Liste[[#This Row],[Tage abwesend]],"")</f>
        <v/>
      </c>
      <c r="N210" s="54" t="b">
        <f>TN_Liste[[#This Row],[Leiter ja/nein]]="ja"</f>
        <v>0</v>
      </c>
      <c r="O210" s="54" t="b">
        <f>AND($C$4&lt;&gt;3,TN_Liste[[#This Row],[Alter]]&gt;=6,TN_Liste[[#This Row],[Alter]]&lt;21)</f>
        <v>0</v>
      </c>
      <c r="P210" s="54" t="b">
        <f>AND($C$4=3,TN_Liste[[#This Row],[Alter]]&gt;=13,TN_Liste[[#This Row],[Alter]]&lt;&gt;"")</f>
        <v>0</v>
      </c>
      <c r="Q210" s="54" t="b">
        <f>AND($C$4&lt;&gt;3,TN_Liste[[#This Row],[Alter]]&gt;=21,TN_Liste[[#This Row],[Alter]]&lt;27,TN_Liste[[#This Row],[TN ff ü20*]]="ja")</f>
        <v>0</v>
      </c>
      <c r="R210" s="54" t="b">
        <f>TRUE</f>
        <v>1</v>
      </c>
      <c r="S210" s="10" t="b">
        <f>AND(TN_Liste[[#This Row],[TN ff ü20*]]="ja",TN_Liste[[#This Row],[Leiter ja/nein]]="ja")</f>
        <v>0</v>
      </c>
      <c r="T210" s="10" t="b">
        <f>AND(TN_Liste[[#This Row],[TN ff ü20*]]="ja",TN_Liste[[#This Row],[Alter]]&gt;=27,$C$4&lt;&gt;3)</f>
        <v>0</v>
      </c>
      <c r="U210" s="10" t="b">
        <f>TN_Liste[[#This Row],[Alter]]&lt;6</f>
        <v>0</v>
      </c>
      <c r="V210" s="54" t="b">
        <f>TN_Liste[[#This Row],[Art nicht 3 + Ü20 - U27 + TN ff "ja"]]</f>
        <v>0</v>
      </c>
      <c r="W210" s="242" t="b">
        <f>AND(TN_Liste[[#This Row],[Alter]]&gt;99,TN_Liste[[#This Row],[Alter]]&lt;&gt;"")</f>
        <v>0</v>
      </c>
      <c r="Y210" t="str" cm="1">
        <f t="array" ref="Y210">IFERROR(INDEX($S$4:$W$4,_xlfn.XMATCH(TRUE,S210:W210)),"")</f>
        <v/>
      </c>
    </row>
    <row r="211" spans="1:25" ht="15" customHeight="1" x14ac:dyDescent="0.25">
      <c r="A211" s="10" t="str">
        <f>IF(TN_Liste[[#This Row],[Vorname]]="","",A210+1)</f>
        <v/>
      </c>
      <c r="B211" s="44"/>
      <c r="C211" s="44"/>
      <c r="D211" s="43"/>
      <c r="E211" s="45"/>
      <c r="F211" s="46"/>
      <c r="G211" s="43"/>
      <c r="H211" s="224"/>
      <c r="I211" s="43"/>
      <c r="J211" s="43"/>
      <c r="K211" s="157" t="str">
        <f>IF(TN_Liste[[#This Row],[Geburts- datum]]="","",ROUNDDOWN(YEARFRAC(TN_Liste[[#This Row],[Geburts- datum]],$E$4),0))</f>
        <v/>
      </c>
      <c r="L211" s="54" t="str" cm="1">
        <f t="array" ref="L211">IF(TN_Liste[[#This Row],[Alter]]&lt;&gt;"",INDEX($N$4:$R$4,_xlfn.XMATCH(TRUE,N211:R211)),"")</f>
        <v/>
      </c>
      <c r="M211" s="54" t="str">
        <f>IF(TN_Liste[[#This Row],[förd.f]]=1,Deckblatt!$C$16-TN_Liste[[#This Row],[Tage abwesend]],"")</f>
        <v/>
      </c>
      <c r="N211" s="243" t="b">
        <f>TN_Liste[[#This Row],[Leiter ja/nein]]="ja"</f>
        <v>0</v>
      </c>
      <c r="O211" s="243" t="b">
        <f>AND($C$4&lt;&gt;3,TN_Liste[[#This Row],[Alter]]&gt;=6,TN_Liste[[#This Row],[Alter]]&lt;21)</f>
        <v>0</v>
      </c>
      <c r="P211" s="243" t="b">
        <f>AND($C$4=3,TN_Liste[[#This Row],[Alter]]&gt;=13,TN_Liste[[#This Row],[Alter]]&lt;&gt;"")</f>
        <v>0</v>
      </c>
      <c r="Q211" s="243" t="b">
        <f>AND($C$4&lt;&gt;3,TN_Liste[[#This Row],[Alter]]&gt;=21,TN_Liste[[#This Row],[Alter]]&lt;27,TN_Liste[[#This Row],[TN ff ü20*]]="ja")</f>
        <v>0</v>
      </c>
      <c r="R211" s="243" t="b">
        <f>TRUE</f>
        <v>1</v>
      </c>
      <c r="S211" s="244" t="b">
        <f>AND(TN_Liste[[#This Row],[TN ff ü20*]]="ja",TN_Liste[[#This Row],[Leiter ja/nein]]="ja")</f>
        <v>0</v>
      </c>
      <c r="T211" s="244" t="b">
        <f>AND(TN_Liste[[#This Row],[TN ff ü20*]]="ja",TN_Liste[[#This Row],[Alter]]&gt;=27,$C$4&lt;&gt;3)</f>
        <v>0</v>
      </c>
      <c r="U211" s="244" t="b">
        <f>TN_Liste[[#This Row],[Alter]]&lt;6</f>
        <v>0</v>
      </c>
      <c r="V211" s="243" t="b">
        <f>TN_Liste[[#This Row],[Art nicht 3 + Ü20 - U27 + TN ff "ja"]]</f>
        <v>0</v>
      </c>
      <c r="W211" s="245" t="b">
        <f>AND(TN_Liste[[#This Row],[Alter]]&gt;99,TN_Liste[[#This Row],[Alter]]&lt;&gt;"")</f>
        <v>0</v>
      </c>
      <c r="Y211" t="str" cm="1">
        <f t="array" ref="Y211">IFERROR(INDEX($S$4:$W$4,_xlfn.XMATCH(TRUE,S211:W211)),"")</f>
        <v/>
      </c>
    </row>
  </sheetData>
  <sheetProtection sheet="1" objects="1" scenarios="1" formatColumns="0"/>
  <protectedRanges>
    <protectedRange sqref="B12:J211" name="Bereich2"/>
  </protectedRanges>
  <mergeCells count="11">
    <mergeCell ref="Y11:AD11"/>
    <mergeCell ref="J1:M4"/>
    <mergeCell ref="A1:B1"/>
    <mergeCell ref="A2:B2"/>
    <mergeCell ref="A3:B3"/>
    <mergeCell ref="A4:B4"/>
    <mergeCell ref="C1:H1"/>
    <mergeCell ref="C2:H2"/>
    <mergeCell ref="C3:H3"/>
    <mergeCell ref="A9:H9"/>
    <mergeCell ref="Y6:Y7"/>
  </mergeCells>
  <phoneticPr fontId="10" type="noConversion"/>
  <dataValidations count="6">
    <dataValidation operator="lessThan" allowBlank="1" showInputMessage="1" showErrorMessage="1" sqref="E11" xr:uid="{462EC73D-34F7-4712-8AF2-5B7A3D1A13F6}"/>
    <dataValidation type="list" allowBlank="1" showInputMessage="1" showErrorMessage="1" sqref="D12:D25 D34:D211 I12:I211" xr:uid="{A22FCDD0-2694-47F0-B2A1-DE1EF07B28FA}">
      <formula1>"ja,nein"</formula1>
    </dataValidation>
    <dataValidation type="whole" errorStyle="warning" operator="greaterThanOrEqual" allowBlank="1" showInputMessage="1" showErrorMessage="1" errorTitle="TNT Negativ!" sqref="M12:M211" xr:uid="{471DCF0E-F89C-4022-8DC0-E91D31EA424F}">
      <formula1>0</formula1>
    </dataValidation>
    <dataValidation type="whole" operator="greaterThan" allowBlank="1" showInputMessage="1" showErrorMessage="1" errorTitle="Kann nicht negativ Sein!" sqref="J12:J211" xr:uid="{AA0C9A00-4D8F-461F-8C6C-305681B84727}">
      <formula1>0</formula1>
    </dataValidation>
    <dataValidation type="date" operator="lessThan" allowBlank="1" showInputMessage="1" showErrorMessage="1" error="Das Geburtsdatum muss in der Vergangenheit liegen." sqref="E12:E211" xr:uid="{E3E27D8D-6059-477F-AB33-36092B737C15}">
      <formula1>TODAY()</formula1>
    </dataValidation>
    <dataValidation type="list" allowBlank="1" showInputMessage="1" showErrorMessage="1" sqref="G12:G211" xr:uid="{C2D2A20D-D9C8-4B1F-82C2-FE9DA23A5D3C}">
      <formula1>"m,w,d"</formula1>
    </dataValidation>
  </dataValidations>
  <pageMargins left="0.9055118110236221" right="0.70866141732283472" top="0.74803149606299213" bottom="0.74803149606299213" header="0.19685039370078741" footer="0.31496062992125984"/>
  <pageSetup paperSize="9" scale="97" fitToHeight="0" orientation="landscape" r:id="rId1"/>
  <headerFooter>
    <oddHeader>&amp;C&amp;"-,Fett"&amp;16Teilnahmeliste</oddHeader>
    <oddFooter xml:space="preserve">&amp;R
&amp;D 
Seite &amp;P von &amp;N  </oddFooter>
  </headerFooter>
  <ignoredErrors>
    <ignoredError sqref="M12:M211" listDataValidation="1"/>
  </ignoredErrors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7" id="{22899EBC-C594-4C49-BA34-58CB94AB31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1"/>
              <x14:cfIcon iconSet="3Symbols2" iconId="0"/>
              <x14:cfIcon iconSet="3Symbols2" iconId="2"/>
            </x14:iconSet>
          </x14:cfRule>
          <xm:sqref>N4:R4 L12:L211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CD3A-FCB8-4D32-B184-4B0FD60E1214}">
  <sheetPr codeName="Tabelle5">
    <tabColor rgb="FF00B050"/>
    <pageSetUpPr fitToPage="1"/>
  </sheetPr>
  <dimension ref="A1:M46"/>
  <sheetViews>
    <sheetView zoomScale="109" zoomScaleNormal="115" workbookViewId="0">
      <selection activeCell="B36" sqref="B36"/>
    </sheetView>
  </sheetViews>
  <sheetFormatPr baseColWidth="10" defaultColWidth="11.42578125" defaultRowHeight="15" x14ac:dyDescent="0.25"/>
  <cols>
    <col min="1" max="1" width="5.42578125" customWidth="1"/>
    <col min="2" max="2" width="12.5703125" customWidth="1"/>
    <col min="5" max="5" width="15.28515625" customWidth="1"/>
    <col min="6" max="6" width="10.28515625" bestFit="1" customWidth="1"/>
    <col min="7" max="7" width="9.7109375" customWidth="1"/>
    <col min="8" max="8" width="10.7109375" customWidth="1"/>
  </cols>
  <sheetData>
    <row r="1" spans="1:11" ht="18" customHeight="1" thickBot="1" x14ac:dyDescent="0.3"/>
    <row r="2" spans="1:11" x14ac:dyDescent="0.25">
      <c r="A2" s="22" t="s">
        <v>76</v>
      </c>
      <c r="B2" s="382">
        <f>Deckblatt!B13</f>
        <v>0</v>
      </c>
      <c r="C2" s="382"/>
      <c r="D2" s="382"/>
      <c r="E2" s="383"/>
      <c r="F2" s="392" t="e" vm="1">
        <v>#VALUE!</v>
      </c>
      <c r="G2" s="357"/>
      <c r="H2" s="358"/>
    </row>
    <row r="3" spans="1:11" x14ac:dyDescent="0.25">
      <c r="A3" s="33"/>
      <c r="B3" s="384"/>
      <c r="C3" s="384"/>
      <c r="D3" s="384"/>
      <c r="E3" s="385"/>
      <c r="F3" s="393"/>
      <c r="G3" s="359"/>
      <c r="H3" s="360"/>
    </row>
    <row r="4" spans="1:11" x14ac:dyDescent="0.25">
      <c r="A4" s="33" t="s">
        <v>136</v>
      </c>
      <c r="B4" s="377">
        <f>Deckblatt!B14</f>
        <v>0</v>
      </c>
      <c r="C4" s="377"/>
      <c r="D4" s="377"/>
      <c r="E4" s="378"/>
      <c r="F4" s="393"/>
      <c r="G4" s="359"/>
      <c r="H4" s="360"/>
    </row>
    <row r="5" spans="1:11" x14ac:dyDescent="0.25">
      <c r="A5" s="31" t="s">
        <v>139</v>
      </c>
      <c r="B5" s="11"/>
      <c r="C5" s="18">
        <f>Deckblatt!B15</f>
        <v>46023</v>
      </c>
      <c r="D5" s="8" t="s">
        <v>140</v>
      </c>
      <c r="E5" s="18">
        <f>Deckblatt!D15</f>
        <v>46032</v>
      </c>
      <c r="F5" s="393"/>
      <c r="G5" s="359"/>
      <c r="H5" s="360"/>
    </row>
    <row r="6" spans="1:11" ht="8.65" customHeight="1" x14ac:dyDescent="0.25">
      <c r="A6" s="24"/>
      <c r="B6" s="1"/>
      <c r="D6" s="189"/>
      <c r="E6" s="189"/>
      <c r="H6" s="160"/>
    </row>
    <row r="7" spans="1:11" ht="15" customHeight="1" x14ac:dyDescent="0.25">
      <c r="A7" s="172" t="s">
        <v>178</v>
      </c>
      <c r="B7" s="1"/>
      <c r="D7" s="189"/>
      <c r="E7" s="189"/>
      <c r="H7" s="160"/>
    </row>
    <row r="8" spans="1:11" ht="15" customHeight="1" x14ac:dyDescent="0.25">
      <c r="A8" s="24"/>
      <c r="B8" s="1"/>
      <c r="D8" s="189"/>
      <c r="E8" s="189"/>
      <c r="H8" s="160"/>
    </row>
    <row r="9" spans="1:11" ht="15" customHeight="1" x14ac:dyDescent="0.25">
      <c r="A9" s="24"/>
      <c r="B9" s="1" t="s">
        <v>179</v>
      </c>
      <c r="D9" s="189"/>
      <c r="E9" s="189"/>
      <c r="H9" s="160"/>
    </row>
    <row r="10" spans="1:11" ht="15" customHeight="1" x14ac:dyDescent="0.25">
      <c r="A10" s="24"/>
      <c r="B10" s="16" t="s">
        <v>177</v>
      </c>
      <c r="D10" s="189"/>
      <c r="E10" s="189"/>
      <c r="H10" s="160"/>
      <c r="I10" s="186" t="s">
        <v>180</v>
      </c>
      <c r="J10" s="89"/>
      <c r="K10" s="90"/>
    </row>
    <row r="11" spans="1:11" ht="15" customHeight="1" x14ac:dyDescent="0.25">
      <c r="A11" s="24"/>
      <c r="B11" s="1"/>
      <c r="D11" s="189"/>
      <c r="E11" s="189"/>
      <c r="H11" s="160"/>
    </row>
    <row r="12" spans="1:11" ht="15" customHeight="1" x14ac:dyDescent="0.25">
      <c r="A12" s="24"/>
      <c r="B12" s="1" t="s">
        <v>181</v>
      </c>
      <c r="D12" s="189"/>
      <c r="E12" s="189"/>
      <c r="H12" s="160"/>
    </row>
    <row r="13" spans="1:11" ht="15" customHeight="1" x14ac:dyDescent="0.25">
      <c r="A13" s="24"/>
      <c r="B13" s="1"/>
      <c r="D13" s="189"/>
      <c r="E13" s="189"/>
      <c r="H13" s="160"/>
    </row>
    <row r="14" spans="1:11" ht="15" customHeight="1" x14ac:dyDescent="0.25">
      <c r="A14" s="24"/>
      <c r="B14" s="1"/>
      <c r="D14" s="189"/>
      <c r="E14" s="189"/>
      <c r="H14" s="160"/>
    </row>
    <row r="15" spans="1:11" x14ac:dyDescent="0.25">
      <c r="A15" s="172" t="s">
        <v>182</v>
      </c>
      <c r="H15" s="160"/>
    </row>
    <row r="16" spans="1:11" ht="8.65" customHeight="1" x14ac:dyDescent="0.25">
      <c r="A16" s="24"/>
      <c r="H16" s="160"/>
    </row>
    <row r="17" spans="1:11" x14ac:dyDescent="0.25">
      <c r="A17" s="24"/>
      <c r="B17" s="386" t="s">
        <v>183</v>
      </c>
      <c r="C17" s="386"/>
      <c r="D17" s="386"/>
      <c r="E17" s="386"/>
      <c r="F17" s="386"/>
      <c r="G17" s="386"/>
      <c r="H17" s="387"/>
    </row>
    <row r="18" spans="1:11" x14ac:dyDescent="0.25">
      <c r="A18" s="24"/>
      <c r="B18" s="16" t="s">
        <v>246</v>
      </c>
      <c r="C18" t="s">
        <v>184</v>
      </c>
      <c r="E18" s="9"/>
      <c r="F18" s="9"/>
      <c r="G18" s="9"/>
      <c r="H18" s="190"/>
      <c r="I18" s="186" t="s">
        <v>180</v>
      </c>
      <c r="J18" s="89"/>
      <c r="K18" s="90"/>
    </row>
    <row r="19" spans="1:11" x14ac:dyDescent="0.25">
      <c r="A19" s="24"/>
      <c r="B19" s="12"/>
      <c r="H19" s="160"/>
    </row>
    <row r="20" spans="1:11" x14ac:dyDescent="0.25">
      <c r="A20" s="24"/>
      <c r="B20" s="12"/>
      <c r="H20" s="160"/>
    </row>
    <row r="21" spans="1:11" x14ac:dyDescent="0.25">
      <c r="A21" s="24"/>
      <c r="B21" s="390" t="s">
        <v>185</v>
      </c>
      <c r="C21" s="390"/>
      <c r="D21" s="390"/>
      <c r="E21" s="390"/>
      <c r="F21" s="390"/>
      <c r="G21" s="390"/>
      <c r="H21" s="391"/>
    </row>
    <row r="22" spans="1:11" x14ac:dyDescent="0.25">
      <c r="A22" s="24"/>
      <c r="B22" s="15"/>
      <c r="C22" s="15" t="s">
        <v>186</v>
      </c>
      <c r="D22" s="15"/>
      <c r="E22" s="15"/>
      <c r="F22" s="15"/>
      <c r="G22" s="15"/>
      <c r="H22" s="191"/>
    </row>
    <row r="23" spans="1:11" x14ac:dyDescent="0.25">
      <c r="A23" s="24"/>
      <c r="B23" s="15"/>
      <c r="C23" s="15" t="s">
        <v>187</v>
      </c>
      <c r="D23" s="15"/>
      <c r="E23" s="15"/>
      <c r="F23" s="15"/>
      <c r="G23" s="15"/>
      <c r="H23" s="191"/>
    </row>
    <row r="24" spans="1:11" x14ac:dyDescent="0.25">
      <c r="A24" s="24"/>
      <c r="B24" s="15"/>
      <c r="C24" s="15" t="s">
        <v>188</v>
      </c>
      <c r="D24" s="15"/>
      <c r="E24" s="15"/>
      <c r="F24" s="15"/>
      <c r="G24" s="15"/>
      <c r="H24" s="191"/>
    </row>
    <row r="25" spans="1:11" x14ac:dyDescent="0.25">
      <c r="A25" s="24"/>
      <c r="B25" s="15"/>
      <c r="C25" s="15" t="s">
        <v>189</v>
      </c>
      <c r="D25" s="15"/>
      <c r="E25" s="15"/>
      <c r="F25" s="15"/>
      <c r="G25" s="15"/>
      <c r="H25" s="191"/>
    </row>
    <row r="26" spans="1:11" x14ac:dyDescent="0.25">
      <c r="A26" s="24"/>
      <c r="B26" s="15"/>
      <c r="C26" s="15"/>
      <c r="D26" s="15"/>
      <c r="E26" s="15"/>
      <c r="F26" s="15"/>
      <c r="G26" s="15"/>
      <c r="H26" s="191"/>
    </row>
    <row r="27" spans="1:11" x14ac:dyDescent="0.25">
      <c r="A27" s="24"/>
      <c r="B27" s="390" t="s">
        <v>190</v>
      </c>
      <c r="C27" s="390"/>
      <c r="D27" s="390"/>
      <c r="E27" s="390"/>
      <c r="F27" s="390"/>
      <c r="G27" s="390"/>
      <c r="H27" s="391"/>
    </row>
    <row r="28" spans="1:11" x14ac:dyDescent="0.25">
      <c r="A28" s="24"/>
      <c r="B28" s="15"/>
      <c r="C28" s="15" t="s">
        <v>191</v>
      </c>
      <c r="D28" s="15"/>
      <c r="E28" s="15"/>
      <c r="F28" s="15"/>
      <c r="G28" s="15"/>
      <c r="H28" s="191"/>
    </row>
    <row r="29" spans="1:11" x14ac:dyDescent="0.25">
      <c r="A29" s="24"/>
      <c r="B29" s="15"/>
      <c r="C29" s="15" t="s">
        <v>192</v>
      </c>
      <c r="D29" s="15"/>
      <c r="E29" s="15"/>
      <c r="F29" s="15"/>
      <c r="G29" s="15"/>
      <c r="H29" s="191"/>
    </row>
    <row r="30" spans="1:11" x14ac:dyDescent="0.25">
      <c r="A30" s="24"/>
      <c r="B30" s="15"/>
      <c r="C30" s="15" t="s">
        <v>193</v>
      </c>
      <c r="D30" s="15"/>
      <c r="E30" s="15"/>
      <c r="F30" s="15"/>
      <c r="G30" s="15"/>
      <c r="H30" s="191"/>
    </row>
    <row r="31" spans="1:11" x14ac:dyDescent="0.25">
      <c r="A31" s="24"/>
      <c r="B31" s="15"/>
      <c r="C31" s="15"/>
      <c r="D31" s="15"/>
      <c r="E31" s="15"/>
      <c r="F31" s="15"/>
      <c r="G31" s="15"/>
      <c r="H31" s="191"/>
    </row>
    <row r="32" spans="1:11" x14ac:dyDescent="0.25">
      <c r="A32" s="24"/>
      <c r="H32" s="160"/>
    </row>
    <row r="33" spans="1:13" ht="14.65" customHeight="1" x14ac:dyDescent="0.25">
      <c r="A33" s="172" t="s">
        <v>194</v>
      </c>
      <c r="H33" s="160"/>
    </row>
    <row r="34" spans="1:13" ht="8.65" customHeight="1" x14ac:dyDescent="0.25">
      <c r="A34" s="24"/>
      <c r="H34" s="160"/>
    </row>
    <row r="35" spans="1:13" ht="30" customHeight="1" x14ac:dyDescent="0.25">
      <c r="A35" s="24"/>
      <c r="B35" s="388" t="s">
        <v>195</v>
      </c>
      <c r="C35" s="388"/>
      <c r="D35" s="388"/>
      <c r="E35" s="388"/>
      <c r="F35" s="388"/>
      <c r="G35" s="388"/>
      <c r="H35" s="389"/>
    </row>
    <row r="36" spans="1:13" x14ac:dyDescent="0.25">
      <c r="A36" s="24"/>
      <c r="B36" s="16" t="s">
        <v>246</v>
      </c>
      <c r="C36" t="s">
        <v>196</v>
      </c>
      <c r="E36" s="9"/>
      <c r="F36" s="9"/>
      <c r="G36" s="9"/>
      <c r="H36" s="190"/>
      <c r="I36" s="186" t="s">
        <v>180</v>
      </c>
      <c r="J36" s="89"/>
      <c r="K36" s="90"/>
    </row>
    <row r="37" spans="1:13" x14ac:dyDescent="0.25">
      <c r="A37" s="24"/>
      <c r="H37" s="160"/>
    </row>
    <row r="38" spans="1:13" x14ac:dyDescent="0.25">
      <c r="A38" s="24"/>
      <c r="H38" s="160"/>
    </row>
    <row r="39" spans="1:13" x14ac:dyDescent="0.25">
      <c r="A39" s="24" t="s">
        <v>197</v>
      </c>
      <c r="H39" s="160"/>
    </row>
    <row r="40" spans="1:13" x14ac:dyDescent="0.25">
      <c r="A40" s="24"/>
      <c r="H40" s="160"/>
      <c r="I40" s="187" t="s">
        <v>198</v>
      </c>
      <c r="J40" s="94"/>
      <c r="K40" s="92"/>
      <c r="L40" s="92"/>
      <c r="M40" s="93"/>
    </row>
    <row r="41" spans="1:13" x14ac:dyDescent="0.25">
      <c r="A41" s="24"/>
      <c r="H41" s="160"/>
      <c r="I41" s="188" t="s">
        <v>199</v>
      </c>
      <c r="J41" s="96"/>
      <c r="K41" s="95"/>
    </row>
    <row r="42" spans="1:13" x14ac:dyDescent="0.25">
      <c r="A42" s="24"/>
      <c r="D42" s="13" t="s">
        <v>200</v>
      </c>
      <c r="E42" s="86" t="s">
        <v>201</v>
      </c>
      <c r="F42" s="67" t="s">
        <v>53</v>
      </c>
      <c r="H42" s="160"/>
    </row>
    <row r="43" spans="1:13" x14ac:dyDescent="0.25">
      <c r="A43" s="376" t="s">
        <v>202</v>
      </c>
      <c r="B43" s="377"/>
      <c r="C43" s="378"/>
      <c r="D43" s="41">
        <f>IF(B18="ja",4,0)</f>
        <v>0</v>
      </c>
      <c r="E43" s="87">
        <f>IF(B36="ja",1,0)</f>
        <v>0</v>
      </c>
      <c r="F43" s="68">
        <f>SUM(D43:E43)</f>
        <v>0</v>
      </c>
      <c r="H43" s="160"/>
    </row>
    <row r="44" spans="1:13" x14ac:dyDescent="0.25">
      <c r="A44" s="379" t="s">
        <v>203</v>
      </c>
      <c r="B44" s="380"/>
      <c r="C44" s="381"/>
      <c r="D44" s="65"/>
      <c r="E44" s="88"/>
      <c r="F44" s="69">
        <f>D44+E44</f>
        <v>0</v>
      </c>
      <c r="H44" s="160"/>
    </row>
    <row r="45" spans="1:13" ht="12" customHeight="1" x14ac:dyDescent="0.25">
      <c r="A45" s="24"/>
      <c r="D45" s="192" t="s">
        <v>204</v>
      </c>
      <c r="H45" s="160"/>
    </row>
    <row r="46" spans="1:13" ht="15.75" thickBot="1" x14ac:dyDescent="0.3">
      <c r="A46" s="25"/>
      <c r="B46" s="26"/>
      <c r="C46" s="26"/>
      <c r="D46" s="26"/>
      <c r="E46" s="26"/>
      <c r="F46" s="26"/>
      <c r="G46" s="26"/>
      <c r="H46" s="184"/>
    </row>
  </sheetData>
  <sheetProtection sheet="1" objects="1" scenarios="1"/>
  <mergeCells count="9">
    <mergeCell ref="A43:C43"/>
    <mergeCell ref="A44:C44"/>
    <mergeCell ref="B2:E3"/>
    <mergeCell ref="B17:H17"/>
    <mergeCell ref="B4:E4"/>
    <mergeCell ref="B35:H35"/>
    <mergeCell ref="B21:H21"/>
    <mergeCell ref="B27:H27"/>
    <mergeCell ref="F2:H5"/>
  </mergeCells>
  <dataValidations count="1">
    <dataValidation type="list" allowBlank="1" showInputMessage="1" showErrorMessage="1" sqref="B18 B36 B10" xr:uid="{3DA4A5FF-40DC-499D-B38B-882E55D918DE}">
      <formula1>"ja,nein"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&amp;C&amp;"-,Fett"&amp;18Zusatzförderung Nachhaltigkeit&amp;R
</oddHeader>
    <oddFooter xml:space="preserve">&amp;R
&amp;D
Seite &amp;P von &amp;N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31DE-0635-47F3-8B99-7FBEDA8AD290}">
  <sheetPr codeName="Tabelle1">
    <tabColor rgb="FF00B050"/>
    <pageSetUpPr fitToPage="1"/>
  </sheetPr>
  <dimension ref="A1:J49"/>
  <sheetViews>
    <sheetView zoomScaleNormal="100" zoomScaleSheetLayoutView="145" workbookViewId="0">
      <selection activeCell="A9" sqref="A9"/>
    </sheetView>
  </sheetViews>
  <sheetFormatPr baseColWidth="10" defaultColWidth="11.42578125" defaultRowHeight="15" x14ac:dyDescent="0.25"/>
  <cols>
    <col min="1" max="1" width="5.42578125" customWidth="1"/>
    <col min="2" max="2" width="12.5703125" customWidth="1"/>
    <col min="3" max="7" width="13.7109375" customWidth="1"/>
    <col min="8" max="8" width="11.42578125" customWidth="1"/>
  </cols>
  <sheetData>
    <row r="1" spans="1:10" x14ac:dyDescent="0.25">
      <c r="A1" s="3" t="s">
        <v>76</v>
      </c>
      <c r="B1" s="403">
        <f>Deckblatt!B13</f>
        <v>0</v>
      </c>
      <c r="C1" s="403"/>
      <c r="D1" s="404"/>
      <c r="F1" s="359" t="e" vm="1">
        <v>#VALUE!</v>
      </c>
      <c r="G1" s="359"/>
    </row>
    <row r="2" spans="1:10" x14ac:dyDescent="0.25">
      <c r="A2" s="5"/>
      <c r="B2" s="405"/>
      <c r="C2" s="405"/>
      <c r="D2" s="406"/>
      <c r="E2" s="57"/>
      <c r="F2" s="359"/>
      <c r="G2" s="359"/>
    </row>
    <row r="3" spans="1:10" x14ac:dyDescent="0.25">
      <c r="A3" s="5" t="s">
        <v>136</v>
      </c>
      <c r="B3" s="407">
        <f>Deckblatt!B14</f>
        <v>0</v>
      </c>
      <c r="C3" s="407"/>
      <c r="D3" s="408"/>
      <c r="E3" s="57"/>
      <c r="F3" s="359"/>
      <c r="G3" s="359"/>
    </row>
    <row r="4" spans="1:10" x14ac:dyDescent="0.25">
      <c r="A4" s="8" t="s">
        <v>139</v>
      </c>
      <c r="B4" s="42">
        <f>Deckblatt!B15</f>
        <v>46023</v>
      </c>
      <c r="C4" s="51" t="s">
        <v>205</v>
      </c>
      <c r="D4" s="52">
        <f>Deckblatt!D15</f>
        <v>46032</v>
      </c>
      <c r="E4" s="57"/>
      <c r="F4" s="359"/>
      <c r="G4" s="359"/>
    </row>
    <row r="5" spans="1:10" x14ac:dyDescent="0.25">
      <c r="A5" s="5" t="s">
        <v>206</v>
      </c>
      <c r="B5" s="4">
        <f>Deckblatt!G15</f>
        <v>10</v>
      </c>
      <c r="C5" s="50" t="s">
        <v>207</v>
      </c>
      <c r="D5" s="4">
        <f>D4-B4</f>
        <v>9</v>
      </c>
      <c r="E5" s="1"/>
    </row>
    <row r="6" spans="1:10" x14ac:dyDescent="0.25">
      <c r="C6" s="1"/>
      <c r="E6" s="1"/>
    </row>
    <row r="7" spans="1:10" x14ac:dyDescent="0.25">
      <c r="A7" s="400" t="s">
        <v>208</v>
      </c>
      <c r="B7" s="400"/>
      <c r="C7" s="400"/>
      <c r="D7" s="400"/>
      <c r="E7" s="400"/>
      <c r="F7" s="400"/>
      <c r="G7" s="400"/>
    </row>
    <row r="8" spans="1:10" ht="8.65" customHeight="1" x14ac:dyDescent="0.25"/>
    <row r="9" spans="1:10" ht="15" customHeight="1" x14ac:dyDescent="0.25">
      <c r="A9" s="127"/>
      <c r="B9" s="401" t="s">
        <v>209</v>
      </c>
      <c r="C9" s="401"/>
      <c r="D9" s="401"/>
      <c r="E9" s="401"/>
      <c r="F9" s="401"/>
      <c r="G9" s="401"/>
      <c r="H9" s="394" t="s">
        <v>210</v>
      </c>
      <c r="I9" s="395"/>
      <c r="J9" s="396"/>
    </row>
    <row r="10" spans="1:10" x14ac:dyDescent="0.25">
      <c r="A10" s="127"/>
      <c r="B10" s="401" t="s">
        <v>211</v>
      </c>
      <c r="C10" s="401"/>
      <c r="D10" s="401"/>
      <c r="E10" s="401"/>
      <c r="F10" s="401"/>
      <c r="G10" s="401"/>
      <c r="H10" s="397"/>
      <c r="I10" s="398"/>
      <c r="J10" s="399"/>
    </row>
    <row r="11" spans="1:10" x14ac:dyDescent="0.25">
      <c r="A11" s="127"/>
      <c r="B11" s="401" t="s">
        <v>212</v>
      </c>
      <c r="C11" s="401"/>
      <c r="D11" s="401"/>
      <c r="E11" s="401"/>
      <c r="F11" s="401"/>
      <c r="G11" s="401"/>
    </row>
    <row r="12" spans="1:10" ht="29.25" customHeight="1" x14ac:dyDescent="0.25">
      <c r="A12" s="127"/>
      <c r="B12" s="401" t="s">
        <v>213</v>
      </c>
      <c r="C12" s="401"/>
      <c r="D12" s="401"/>
      <c r="E12" s="401"/>
      <c r="F12" s="401"/>
      <c r="G12" s="401"/>
    </row>
    <row r="13" spans="1:10" x14ac:dyDescent="0.25">
      <c r="A13" s="127"/>
      <c r="B13" s="401" t="s">
        <v>214</v>
      </c>
      <c r="C13" s="401"/>
      <c r="D13" s="401"/>
      <c r="E13" s="401"/>
      <c r="F13" s="401"/>
      <c r="G13" s="401"/>
    </row>
    <row r="14" spans="1:10" x14ac:dyDescent="0.25">
      <c r="A14" s="127"/>
      <c r="B14" s="401" t="s">
        <v>215</v>
      </c>
      <c r="C14" s="401"/>
      <c r="D14" s="401"/>
      <c r="E14" s="401"/>
      <c r="F14" s="401"/>
      <c r="G14" s="401"/>
    </row>
    <row r="15" spans="1:10" x14ac:dyDescent="0.25">
      <c r="A15" s="127"/>
      <c r="B15" s="401" t="s">
        <v>216</v>
      </c>
      <c r="C15" s="401"/>
      <c r="D15" s="401"/>
      <c r="E15" s="401"/>
      <c r="F15" s="401"/>
      <c r="G15" s="401"/>
    </row>
    <row r="16" spans="1:10" x14ac:dyDescent="0.25">
      <c r="A16" s="127"/>
      <c r="B16" s="401" t="s">
        <v>217</v>
      </c>
      <c r="C16" s="401"/>
      <c r="D16" s="401"/>
      <c r="E16" s="401"/>
      <c r="F16" s="401"/>
      <c r="G16" s="401"/>
    </row>
    <row r="17" spans="1:7" x14ac:dyDescent="0.25">
      <c r="A17" s="127"/>
      <c r="B17" s="401" t="s">
        <v>218</v>
      </c>
      <c r="C17" s="401"/>
      <c r="D17" s="401"/>
      <c r="E17" s="401"/>
      <c r="F17" s="401"/>
      <c r="G17" s="401"/>
    </row>
    <row r="18" spans="1:7" x14ac:dyDescent="0.25">
      <c r="A18" s="127"/>
      <c r="B18" s="401" t="s">
        <v>219</v>
      </c>
      <c r="C18" s="401"/>
      <c r="D18" s="401"/>
      <c r="E18" s="401"/>
      <c r="F18" s="401"/>
      <c r="G18" s="401"/>
    </row>
    <row r="19" spans="1:7" x14ac:dyDescent="0.25">
      <c r="A19" s="127"/>
      <c r="B19" s="401" t="s">
        <v>220</v>
      </c>
      <c r="C19" s="401"/>
      <c r="D19" s="401"/>
      <c r="E19" s="401"/>
      <c r="F19" s="401"/>
      <c r="G19" s="401"/>
    </row>
    <row r="20" spans="1:7" x14ac:dyDescent="0.25">
      <c r="A20" s="127"/>
      <c r="B20" s="401" t="s">
        <v>221</v>
      </c>
      <c r="C20" s="401"/>
      <c r="D20" s="401"/>
      <c r="E20" s="401"/>
      <c r="F20" s="401"/>
      <c r="G20" s="401"/>
    </row>
    <row r="21" spans="1:7" ht="30" customHeight="1" x14ac:dyDescent="0.25">
      <c r="A21" s="127"/>
      <c r="B21" s="401" t="s">
        <v>222</v>
      </c>
      <c r="C21" s="401"/>
      <c r="D21" s="401"/>
      <c r="E21" s="401"/>
      <c r="F21" s="401"/>
      <c r="G21" s="401"/>
    </row>
    <row r="22" spans="1:7" x14ac:dyDescent="0.25">
      <c r="A22" s="127"/>
      <c r="B22" s="401" t="s">
        <v>223</v>
      </c>
      <c r="C22" s="401"/>
      <c r="D22" s="401"/>
      <c r="E22" s="401"/>
      <c r="F22" s="401"/>
      <c r="G22" s="401"/>
    </row>
    <row r="24" spans="1:7" x14ac:dyDescent="0.25">
      <c r="A24" s="400" t="s">
        <v>224</v>
      </c>
      <c r="B24" s="400"/>
      <c r="C24" s="400"/>
      <c r="D24" s="400"/>
      <c r="E24" s="400"/>
      <c r="F24" s="400"/>
      <c r="G24" s="400"/>
    </row>
    <row r="25" spans="1:7" ht="8.65" customHeight="1" x14ac:dyDescent="0.25"/>
    <row r="26" spans="1:7" x14ac:dyDescent="0.25">
      <c r="A26" s="127"/>
      <c r="B26" s="402" t="s">
        <v>225</v>
      </c>
      <c r="C26" s="402"/>
    </row>
    <row r="27" spans="1:7" x14ac:dyDescent="0.25">
      <c r="A27" s="127"/>
      <c r="B27" s="402" t="s">
        <v>226</v>
      </c>
      <c r="C27" s="402"/>
    </row>
    <row r="28" spans="1:7" x14ac:dyDescent="0.25">
      <c r="A28" s="127"/>
      <c r="B28" s="402" t="s">
        <v>227</v>
      </c>
      <c r="C28" s="402"/>
    </row>
    <row r="30" spans="1:7" x14ac:dyDescent="0.25">
      <c r="A30" s="400" t="s">
        <v>228</v>
      </c>
      <c r="B30" s="400"/>
      <c r="C30" s="400"/>
      <c r="D30" s="400"/>
      <c r="E30" s="400"/>
      <c r="F30" s="400"/>
      <c r="G30" s="400"/>
    </row>
    <row r="31" spans="1:7" ht="8.65" customHeight="1" x14ac:dyDescent="0.25">
      <c r="E31" s="19"/>
      <c r="F31" s="19"/>
      <c r="G31" s="19"/>
    </row>
    <row r="32" spans="1:7" x14ac:dyDescent="0.25">
      <c r="A32" s="127"/>
      <c r="B32" s="402" t="s">
        <v>229</v>
      </c>
      <c r="C32" s="402"/>
      <c r="D32" s="402"/>
    </row>
    <row r="33" spans="1:7" x14ac:dyDescent="0.25">
      <c r="A33" s="127"/>
      <c r="B33" s="402" t="s">
        <v>230</v>
      </c>
      <c r="C33" s="402"/>
      <c r="D33" s="402"/>
    </row>
    <row r="35" spans="1:7" x14ac:dyDescent="0.25">
      <c r="A35" s="400" t="s">
        <v>231</v>
      </c>
      <c r="B35" s="400"/>
      <c r="C35" s="400"/>
      <c r="D35" s="400"/>
      <c r="E35" s="400"/>
      <c r="F35" s="400"/>
      <c r="G35" s="400"/>
    </row>
    <row r="36" spans="1:7" ht="8.25" customHeight="1" x14ac:dyDescent="0.25"/>
    <row r="37" spans="1:7" x14ac:dyDescent="0.25">
      <c r="A37" s="400" t="s">
        <v>232</v>
      </c>
      <c r="B37" s="400"/>
      <c r="C37" s="400"/>
      <c r="D37" s="400"/>
      <c r="E37" s="6"/>
      <c r="F37" s="53" t="s">
        <v>233</v>
      </c>
      <c r="G37" s="19">
        <f>SUM(C40:G42)</f>
        <v>0</v>
      </c>
    </row>
    <row r="38" spans="1:7" ht="8.65" customHeight="1" x14ac:dyDescent="0.25"/>
    <row r="39" spans="1:7" x14ac:dyDescent="0.25">
      <c r="B39" s="128" t="s">
        <v>234</v>
      </c>
      <c r="C39" s="54" t="s">
        <v>235</v>
      </c>
      <c r="D39" s="54" t="s">
        <v>236</v>
      </c>
      <c r="E39" s="54" t="s">
        <v>237</v>
      </c>
      <c r="F39" s="54" t="s">
        <v>238</v>
      </c>
      <c r="G39" s="54" t="s">
        <v>239</v>
      </c>
    </row>
    <row r="40" spans="1:7" x14ac:dyDescent="0.25">
      <c r="B40" s="54" t="s">
        <v>175</v>
      </c>
      <c r="C40" s="156">
        <f>COUNTIFS(TN_Liste[Leiter ja/nein],"&lt;&gt;ja",TN_Liste[Geschl. (m/w/d)],$B40,TN_Liste[Alter],C$39)</f>
        <v>0</v>
      </c>
      <c r="D40" s="156">
        <f>COUNTIFS(TN_Liste[Leiter ja/nein],"&lt;&gt;ja",TN_Liste[Geschl. (m/w/d)],$B40,TN_Liste[Alter],"&lt;14")-C40</f>
        <v>0</v>
      </c>
      <c r="E40" s="156">
        <f>COUNTIFS(TN_Liste[Leiter ja/nein],"&lt;&gt;ja",TN_Liste[Geschl. (m/w/d)],$B40,TN_Liste[Alter],"&lt;18")-SUM(C40:D40)</f>
        <v>0</v>
      </c>
      <c r="F40" s="156">
        <f>COUNTIFS(TN_Liste[Leiter ja/nein],"&lt;&gt;ja",TN_Liste[Geschl. (m/w/d)],$B40,TN_Liste[Alter],"&lt;27")-SUM(C40:E40)</f>
        <v>0</v>
      </c>
      <c r="G40" s="156">
        <f>COUNTIFS(TN_Liste[Leiter ja/nein],"&lt;&gt;ja",TN_Liste[Geschl. (m/w/d)],$B40,TN_Liste[Alter],"&gt;26")</f>
        <v>0</v>
      </c>
    </row>
    <row r="41" spans="1:7" x14ac:dyDescent="0.25">
      <c r="B41" s="54" t="s">
        <v>174</v>
      </c>
      <c r="C41" s="156">
        <f>COUNTIFS(TN_Liste[Leiter ja/nein],"&lt;&gt;ja",TN_Liste[Geschl. (m/w/d)],$B41,TN_Liste[Alter],C$39)</f>
        <v>0</v>
      </c>
      <c r="D41" s="156">
        <f>COUNTIFS(TN_Liste[Leiter ja/nein],"&lt;&gt;ja",TN_Liste[Geschl. (m/w/d)],$B41,TN_Liste[Alter],"&lt;14")-C41</f>
        <v>0</v>
      </c>
      <c r="E41" s="156">
        <f>COUNTIFS(TN_Liste[Leiter ja/nein],"&lt;&gt;ja",TN_Liste[Geschl. (m/w/d)],$B41,TN_Liste[Alter],"&lt;18")-SUM(C41:D41)</f>
        <v>0</v>
      </c>
      <c r="F41" s="156">
        <f>COUNTIFS(TN_Liste[Leiter ja/nein],"&lt;&gt;ja",TN_Liste[Geschl. (m/w/d)],$B41,TN_Liste[Alter],"&lt;27")-SUM(C41:E41)</f>
        <v>0</v>
      </c>
      <c r="G41" s="156">
        <f>COUNTIFS(TN_Liste[Leiter ja/nein],"&lt;&gt;ja",TN_Liste[Geschl. (m/w/d)],$B41,TN_Liste[Alter],"&gt;26")</f>
        <v>0</v>
      </c>
    </row>
    <row r="42" spans="1:7" x14ac:dyDescent="0.25">
      <c r="B42" s="54" t="s">
        <v>176</v>
      </c>
      <c r="C42" s="156">
        <f>COUNTIFS(TN_Liste[Leiter ja/nein],"&lt;&gt;ja",TN_Liste[Geschl. (m/w/d)],$B42,TN_Liste[Alter],C$39)</f>
        <v>0</v>
      </c>
      <c r="D42" s="156">
        <f>COUNTIFS(TN_Liste[Leiter ja/nein],"&lt;&gt;ja",TN_Liste[Geschl. (m/w/d)],$B42,TN_Liste[Alter],"&lt;14")-C42</f>
        <v>0</v>
      </c>
      <c r="E42" s="156">
        <f>COUNTIFS(TN_Liste[Leiter ja/nein],"&lt;&gt;ja",TN_Liste[Geschl. (m/w/d)],$B42,TN_Liste[Alter],"&lt;18")-SUM(C42:D42)</f>
        <v>0</v>
      </c>
      <c r="F42" s="156">
        <f>COUNTIFS(TN_Liste[Leiter ja/nein],"&lt;&gt;ja",TN_Liste[Geschl. (m/w/d)],$B42,TN_Liste[Alter],"&lt;27")-SUM(C42:E42)</f>
        <v>0</v>
      </c>
      <c r="G42" s="156">
        <f>COUNTIFS(TN_Liste[Leiter ja/nein],"&lt;&gt;ja",TN_Liste[Geschl. (m/w/d)],$B42,TN_Liste[Alter],"&gt;26")</f>
        <v>0</v>
      </c>
    </row>
    <row r="44" spans="1:7" x14ac:dyDescent="0.25">
      <c r="A44" s="400" t="s">
        <v>240</v>
      </c>
      <c r="B44" s="400"/>
      <c r="C44" s="400"/>
      <c r="D44" s="400"/>
      <c r="E44" s="6"/>
      <c r="F44" s="53" t="s">
        <v>233</v>
      </c>
      <c r="G44" s="19">
        <f>SUM(C47:G49)</f>
        <v>0</v>
      </c>
    </row>
    <row r="45" spans="1:7" ht="8.25" customHeight="1" x14ac:dyDescent="0.25"/>
    <row r="46" spans="1:7" x14ac:dyDescent="0.25">
      <c r="B46" s="128" t="s">
        <v>234</v>
      </c>
      <c r="C46" s="54" t="s">
        <v>241</v>
      </c>
      <c r="D46" s="54" t="s">
        <v>242</v>
      </c>
      <c r="E46" s="54" t="s">
        <v>238</v>
      </c>
      <c r="F46" s="54" t="s">
        <v>243</v>
      </c>
      <c r="G46" s="54" t="s">
        <v>244</v>
      </c>
    </row>
    <row r="47" spans="1:7" x14ac:dyDescent="0.25">
      <c r="B47" s="54" t="s">
        <v>175</v>
      </c>
      <c r="C47" s="156">
        <f>COUNTIFS(TN_Liste[Leiter ja/nein],"ja",TN_Liste[Geschl. (m/w/d)],$B47,TN_Liste[Alter],C$46)</f>
        <v>0</v>
      </c>
      <c r="D47" s="156">
        <f>COUNTIFS(TN_Liste[Leiter ja/nein],"ja",TN_Liste[Geschl. (m/w/d)],$B47,TN_Liste[Alter],"&gt;=16",TN_Liste[Alter],"&lt;18")</f>
        <v>0</v>
      </c>
      <c r="E47" s="156">
        <f>COUNTIFS(TN_Liste[Leiter ja/nein],"ja",TN_Liste[Geschl. (m/w/d)],$B47,TN_Liste[Alter],"&gt;=18",TN_Liste[Alter],"&lt;27")</f>
        <v>0</v>
      </c>
      <c r="F47" s="156">
        <f>COUNTIFS(TN_Liste[Leiter ja/nein],"ja",TN_Liste[Geschl. (m/w/d)],$B47,TN_Liste[Alter],"&gt;=27",TN_Liste[Alter],"&lt;45")</f>
        <v>0</v>
      </c>
      <c r="G47" s="156">
        <f>COUNTIFS(TN_Liste[Leiter ja/nein],"ja",TN_Liste[Geschl. (m/w/d)],$B47,TN_Liste[Alter],G$46)</f>
        <v>0</v>
      </c>
    </row>
    <row r="48" spans="1:7" x14ac:dyDescent="0.25">
      <c r="B48" s="54" t="s">
        <v>174</v>
      </c>
      <c r="C48" s="156">
        <f>COUNTIFS(TN_Liste[Leiter ja/nein],"ja",TN_Liste[Geschl. (m/w/d)],$B48,TN_Liste[Alter],C$46)</f>
        <v>0</v>
      </c>
      <c r="D48" s="156">
        <f>COUNTIFS(TN_Liste[Leiter ja/nein],"ja",TN_Liste[Geschl. (m/w/d)],$B48,TN_Liste[Alter],"&gt;=16",TN_Liste[Alter],"&lt;18")</f>
        <v>0</v>
      </c>
      <c r="E48" s="156">
        <f>COUNTIFS(TN_Liste[Leiter ja/nein],"ja",TN_Liste[Geschl. (m/w/d)],$B48,TN_Liste[Alter],"&gt;=18",TN_Liste[Alter],"&lt;27")</f>
        <v>0</v>
      </c>
      <c r="F48" s="156">
        <f>COUNTIFS(TN_Liste[Leiter ja/nein],"ja",TN_Liste[Geschl. (m/w/d)],$B48,TN_Liste[Alter],"&gt;=27",TN_Liste[Alter],"&lt;45")</f>
        <v>0</v>
      </c>
      <c r="G48" s="156">
        <f>COUNTIFS(TN_Liste[Leiter ja/nein],"ja",TN_Liste[Geschl. (m/w/d)],$B48,TN_Liste[Alter],G$46)</f>
        <v>0</v>
      </c>
    </row>
    <row r="49" spans="2:7" x14ac:dyDescent="0.25">
      <c r="B49" s="54" t="s">
        <v>176</v>
      </c>
      <c r="C49" s="156">
        <f>COUNTIFS(TN_Liste[Leiter ja/nein],"ja",TN_Liste[Geschl. (m/w/d)],$B49,TN_Liste[Alter],C$46)</f>
        <v>0</v>
      </c>
      <c r="D49" s="156">
        <f>COUNTIFS(TN_Liste[Leiter ja/nein],"ja",TN_Liste[Geschl. (m/w/d)],$B49,TN_Liste[Alter],"&gt;=16",TN_Liste[Alter],"&lt;18")</f>
        <v>0</v>
      </c>
      <c r="E49" s="156">
        <f>COUNTIFS(TN_Liste[Leiter ja/nein],"ja",TN_Liste[Geschl. (m/w/d)],$B49,TN_Liste[Alter],"&gt;=18",TN_Liste[Alter],"&lt;27")</f>
        <v>0</v>
      </c>
      <c r="F49" s="156">
        <f>COUNTIFS(TN_Liste[Leiter ja/nein],"ja",TN_Liste[Geschl. (m/w/d)],$B49,TN_Liste[Alter],"&gt;=27",TN_Liste[Alter],"&lt;45")</f>
        <v>0</v>
      </c>
      <c r="G49" s="156">
        <f>COUNTIFS(TN_Liste[Leiter ja/nein],"ja",TN_Liste[Geschl. (m/w/d)],$B49,TN_Liste[Alter],G$46)</f>
        <v>0</v>
      </c>
    </row>
  </sheetData>
  <sheetProtection sheet="1" selectLockedCells="1"/>
  <mergeCells count="29">
    <mergeCell ref="B32:D32"/>
    <mergeCell ref="B33:D33"/>
    <mergeCell ref="A35:G35"/>
    <mergeCell ref="A37:D37"/>
    <mergeCell ref="A44:D44"/>
    <mergeCell ref="B1:D2"/>
    <mergeCell ref="B3:D3"/>
    <mergeCell ref="A7:G7"/>
    <mergeCell ref="A24:G24"/>
    <mergeCell ref="B9:G9"/>
    <mergeCell ref="B10:G10"/>
    <mergeCell ref="B11:G11"/>
    <mergeCell ref="B12:G12"/>
    <mergeCell ref="B13:G13"/>
    <mergeCell ref="F1:G4"/>
    <mergeCell ref="H9:J10"/>
    <mergeCell ref="A30:G30"/>
    <mergeCell ref="B14:G14"/>
    <mergeCell ref="B15:G15"/>
    <mergeCell ref="B16:G16"/>
    <mergeCell ref="B17:G17"/>
    <mergeCell ref="B19:G19"/>
    <mergeCell ref="B18:G18"/>
    <mergeCell ref="B20:G20"/>
    <mergeCell ref="B21:G21"/>
    <mergeCell ref="B22:G22"/>
    <mergeCell ref="B26:C26"/>
    <mergeCell ref="B28:C28"/>
    <mergeCell ref="B27:C27"/>
  </mergeCells>
  <dataValidations count="1">
    <dataValidation type="list" allowBlank="1" showInputMessage="1" showErrorMessage="1" sqref="A9:A22 A26:A28 A32:A33" xr:uid="{AEBD49D7-E2F0-4789-B653-25A124CF241D}">
      <formula1>"x"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&amp;C&amp;"-,Fett"&amp;18Datenerhebung für den Landessportbund&amp;R
</oddHeader>
    <oddFooter xml:space="preserve">&amp;R
&amp;D
Seite &amp;P von &amp;N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E4ECFEA845DA48812D895D6E0CCA83" ma:contentTypeVersion="20" ma:contentTypeDescription="Ein neues Dokument erstellen." ma:contentTypeScope="" ma:versionID="f6318fa732edc9e2980ca10c7ea9a10e">
  <xsd:schema xmlns:xsd="http://www.w3.org/2001/XMLSchema" xmlns:xs="http://www.w3.org/2001/XMLSchema" xmlns:p="http://schemas.microsoft.com/office/2006/metadata/properties" xmlns:ns2="0c4d05a1-c5b6-45a6-aafd-374193ca6fbe" xmlns:ns3="b862bd97-d8da-4087-a480-5a0c117e3119" targetNamespace="http://schemas.microsoft.com/office/2006/metadata/properties" ma:root="true" ma:fieldsID="e5fa39cb3e69ace3f376bc977da0b26f" ns2:_="" ns3:_="">
    <xsd:import namespace="0c4d05a1-c5b6-45a6-aafd-374193ca6fbe"/>
    <xsd:import namespace="b862bd97-d8da-4087-a480-5a0c117e31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d05a1-c5b6-45a6-aafd-374193ca6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4ffd9f4e-52f5-4af2-94d9-12d55bfdf5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2bd97-d8da-4087-a480-5a0c117e311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03f451b-6d39-420f-87f2-3743ad60f43e}" ma:internalName="TaxCatchAll" ma:showField="CatchAllData" ma:web="b862bd97-d8da-4087-a480-5a0c117e31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4d05a1-c5b6-45a6-aafd-374193ca6fbe">
      <Terms xmlns="http://schemas.microsoft.com/office/infopath/2007/PartnerControls"/>
    </lcf76f155ced4ddcb4097134ff3c332f>
    <TaxCatchAll xmlns="b862bd97-d8da-4087-a480-5a0c117e3119" xsi:nil="true"/>
    <_Flow_SignoffStatus xmlns="0c4d05a1-c5b6-45a6-aafd-374193ca6fbe" xsi:nil="true"/>
  </documentManagement>
</p:properties>
</file>

<file path=customXml/itemProps1.xml><?xml version="1.0" encoding="utf-8"?>
<ds:datastoreItem xmlns:ds="http://schemas.openxmlformats.org/officeDocument/2006/customXml" ds:itemID="{FA7F75C9-664D-4584-99AB-4E7643175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574322-EDED-4528-B6EF-D2C271002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4d05a1-c5b6-45a6-aafd-374193ca6fbe"/>
    <ds:schemaRef ds:uri="b862bd97-d8da-4087-a480-5a0c117e31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9D1212-6112-4475-A624-9A5AE5418059}">
  <ds:schemaRefs>
    <ds:schemaRef ds:uri="http://schemas.microsoft.com/office/2006/metadata/properties"/>
    <ds:schemaRef ds:uri="http://schemas.microsoft.com/office/infopath/2007/PartnerControls"/>
    <ds:schemaRef ds:uri="0c4d05a1-c5b6-45a6-aafd-374193ca6fbe"/>
    <ds:schemaRef ds:uri="b862bd97-d8da-4087-a480-5a0c117e31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Deckblatt</vt:lpstr>
      <vt:lpstr>Belegliste</vt:lpstr>
      <vt:lpstr>TN Liste</vt:lpstr>
      <vt:lpstr>Nachhaltigkeit</vt:lpstr>
      <vt:lpstr>Datenerhebung</vt:lpstr>
      <vt:lpstr>Belegliste!Druckbereich</vt:lpstr>
      <vt:lpstr>Datenerhebung!Druckbereich</vt:lpstr>
      <vt:lpstr>Deckblatt!Druckbereich</vt:lpstr>
      <vt:lpstr>Nachhaltigkeit!Druckbereich</vt:lpstr>
      <vt:lpstr>Druckbereich_TNListe</vt:lpstr>
      <vt:lpstr>'TN Liste'!Drucktitel</vt:lpstr>
    </vt:vector>
  </TitlesOfParts>
  <Manager/>
  <Company>JDAV-NRW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Maßnahmenmappe</dc:title>
  <dc:subject/>
  <dc:creator>Richard Pergens</dc:creator>
  <cp:keywords/>
  <dc:description/>
  <cp:lastModifiedBy>Nadine Walter (JDAV Nordrhein-Westfalen)</cp:lastModifiedBy>
  <cp:revision/>
  <dcterms:created xsi:type="dcterms:W3CDTF">2015-06-05T18:19:34Z</dcterms:created>
  <dcterms:modified xsi:type="dcterms:W3CDTF">2026-03-04T08:54:06Z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0x01010087E4ECFEA845DA48812D895D6E0CCA83</vt:lpwstr>
  </property>
  <property fmtid="{D5CDD505-2E9C-101B-9397-08002B2CF9AE}" pid="3" name="MediaServiceImageTags">
    <vt:lpwstr/>
  </property>
</Properties>
</file>